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29.xml" ContentType="application/vnd.ms-excel.controlproperties+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trlProps/ctrlProp27.xml" ContentType="application/vnd.ms-excel.controlproperties+xml"/>
  <Override PartName="/xl/ctrlProps/ctrlProp18.xml" ContentType="application/vnd.ms-excel.controlproperties+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trlProps/ctrlProp25.xml" ContentType="application/vnd.ms-excel.controlproperties+xml"/>
  <Override PartName="/xl/ctrlProps/ctrlProp16.xml" ContentType="application/vnd.ms-excel.controlproperties+xml"/>
  <Override PartName="/xl/ctrlProps/ctrlProp34.xml" ContentType="application/vnd.ms-excel.controlproperties+xml"/>
  <Override PartName="/xl/worksheets/sheet3.xml" ContentType="application/vnd.openxmlformats-officedocument.spreadsheetml.worksheet+xml"/>
  <Override PartName="/xl/ctrlProps/ctrlProp32.xml" ContentType="application/vnd.ms-excel.controlproperties+xml"/>
  <Override PartName="/xl/ctrlProps/ctrlProp23.xml" ContentType="application/vnd.ms-excel.controlproperties+xml"/>
  <Override PartName="/xl/ctrlProps/ctrlProp14.xml" ContentType="application/vnd.ms-excel.controlproperties+xml"/>
  <Override PartName="/xl/ctrlProps/ctrlProp8.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30.xml" ContentType="application/vnd.ms-excel.controlproperties+xml"/>
  <Override PartName="/xl/ctrlProps/ctrlProp31.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5.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xl/worksheets/sheet14.xml" ContentType="application/vnd.openxmlformats-officedocument.spreadsheetml.worksheet+xml"/>
  <Override PartName="/xl/ctrlProps/ctrlProp28.xml" ContentType="application/vnd.ms-excel.controlproperties+xml"/>
  <Override PartName="/xl/ctrlProps/ctrlProp19.xml" ContentType="application/vnd.ms-excel.controlproperti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Default Extension="jpeg" ContentType="image/jpeg"/>
  <Override PartName="/xl/charts/chart3.xml" ContentType="application/vnd.openxmlformats-officedocument.drawingml.chart+xml"/>
  <Default Extension="emf" ContentType="image/x-emf"/>
  <Override PartName="/xl/drawings/drawing5.xml" ContentType="application/vnd.openxmlformats-officedocument.drawing+xml"/>
  <Override PartName="/xl/ctrlProps/ctrlProp26.xml" ContentType="application/vnd.ms-excel.controlproperties+xml"/>
  <Override PartName="/xl/ctrlProps/ctrlProp17.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trlProps/ctrlProp24.xml" ContentType="application/vnd.ms-excel.controlproperties+xml"/>
  <Override PartName="/xl/ctrlProps/ctrlProp15.xml" ContentType="application/vnd.ms-excel.controlproperties+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trlProps/ctrlProp22.xml" ContentType="application/vnd.ms-excel.controlproperties+xml"/>
  <Override PartName="/xl/ctrlProps/ctrlProp13.xml" ContentType="application/vnd.ms-excel.controlproperties+xml"/>
  <Override PartName="/xl/ctrlProps/ctrlProp7.xml" ContentType="application/vnd.ms-excel.controlproperties+xml"/>
  <Override PartName="/xl/ctrlProps/ctrlProp33.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8535" yWindow="30000" windowWidth="25200" windowHeight="11745" tabRatio="774"/>
  </bookViews>
  <sheets>
    <sheet name="CHARACTERIZE" sheetId="13" r:id="rId1"/>
    <sheet name="EXPORT Graph" sheetId="33" r:id="rId2"/>
    <sheet name="EXPORT Table" sheetId="21" r:id="rId3"/>
    <sheet name="SYSTEM" sheetId="30" r:id="rId4"/>
    <sheet name="Useful Calcs" sheetId="32" r:id="rId5"/>
    <sheet name="SysCalc" sheetId="31" state="hidden" r:id="rId6"/>
    <sheet name="PREFERENCES" sheetId="17" r:id="rId7"/>
    <sheet name="Manual" sheetId="29" r:id="rId8"/>
    <sheet name="Thermal Help" sheetId="26" r:id="rId9"/>
    <sheet name="LicenseAgreement" sheetId="23" r:id="rId10"/>
    <sheet name="Models" sheetId="10" state="hidden" r:id="rId11"/>
    <sheet name="Lookups" sheetId="11" state="hidden" r:id="rId12"/>
    <sheet name="temp" sheetId="14" state="hidden" r:id="rId13"/>
    <sheet name="led1" sheetId="18" state="hidden" r:id="rId14"/>
    <sheet name="led2" sheetId="24" state="hidden" r:id="rId15"/>
    <sheet name="led3" sheetId="25" state="hidden" r:id="rId16"/>
  </sheets>
  <definedNames>
    <definedName name="_xlnm._FilterDatabase" localSheetId="11" hidden="1">Lookups!$Z$3:$AA$352</definedName>
    <definedName name="_xlnm._FilterDatabase" localSheetId="10" hidden="1">Models!$A$1:$BP$504</definedName>
    <definedName name="FLUX" localSheetId="1">#REF!</definedName>
    <definedName name="FLUX" localSheetId="7">#REF!</definedName>
    <definedName name="FLUX" localSheetId="5">#REF!</definedName>
    <definedName name="FLUX" localSheetId="3">#REF!</definedName>
    <definedName name="FLUX">#REF!</definedName>
    <definedName name="LOOKUP" localSheetId="1">#REF!</definedName>
    <definedName name="LOOKUP" localSheetId="7">#REF!</definedName>
    <definedName name="LOOKUP" localSheetId="5">#REF!</definedName>
    <definedName name="LOOKUP" localSheetId="3">#REF!</definedName>
    <definedName name="LOOKUP">#REF!</definedName>
    <definedName name="MODELS" localSheetId="1">#REF!</definedName>
    <definedName name="MODELS" localSheetId="7">#REF!</definedName>
    <definedName name="MODELS" localSheetId="5">#REF!</definedName>
    <definedName name="MODELS" localSheetId="3">#REF!</definedName>
    <definedName name="MODELS">#REF!</definedName>
    <definedName name="_xlnm.Print_Area" localSheetId="1">'EXPORT Graph'!$C$1:$K$42</definedName>
    <definedName name="_xlnm.Print_Area" localSheetId="2">'EXPORT Table'!$A$1:$R$45</definedName>
    <definedName name="_xlnm.Print_Area" localSheetId="9">LicenseAgreement!$A$1:$N$50</definedName>
    <definedName name="_xlnm.Print_Area" localSheetId="3">SYSTEM!$A$1:$Q$58</definedName>
  </definedNames>
  <calcPr calcId="125725"/>
</workbook>
</file>

<file path=xl/calcChain.xml><?xml version="1.0" encoding="utf-8"?>
<calcChain xmlns="http://schemas.openxmlformats.org/spreadsheetml/2006/main">
  <c r="E6" i="33"/>
  <c r="E5"/>
  <c r="E4"/>
  <c r="B39" i="13" l="1"/>
  <c r="B38"/>
  <c r="B37"/>
  <c r="B36"/>
  <c r="B35"/>
  <c r="B34"/>
  <c r="B33"/>
  <c r="B32"/>
  <c r="B31"/>
  <c r="B30"/>
  <c r="B29"/>
  <c r="B28"/>
  <c r="B27"/>
  <c r="B26"/>
  <c r="B25"/>
  <c r="B24"/>
  <c r="B23"/>
  <c r="B22"/>
  <c r="B21"/>
  <c r="B20"/>
  <c r="B19"/>
  <c r="B18"/>
  <c r="B17"/>
  <c r="B16"/>
  <c r="B15"/>
  <c r="B14"/>
  <c r="B13"/>
  <c r="B12"/>
  <c r="B11"/>
  <c r="X167" i="14"/>
  <c r="Y167"/>
  <c r="Z167"/>
  <c r="AE167"/>
  <c r="AF167"/>
  <c r="AG167"/>
  <c r="AL167"/>
  <c r="AM167"/>
  <c r="AN167"/>
  <c r="X168"/>
  <c r="Y168"/>
  <c r="Z168"/>
  <c r="AE168"/>
  <c r="AF168"/>
  <c r="AG168"/>
  <c r="AL168"/>
  <c r="AM168"/>
  <c r="AN168"/>
  <c r="X169"/>
  <c r="Y169"/>
  <c r="Z169"/>
  <c r="AE169"/>
  <c r="AF169"/>
  <c r="AG169"/>
  <c r="AL169"/>
  <c r="AM169"/>
  <c r="AN169"/>
  <c r="X170"/>
  <c r="Y170"/>
  <c r="Z170"/>
  <c r="AE170"/>
  <c r="AF170"/>
  <c r="AG170"/>
  <c r="AL170"/>
  <c r="AM170"/>
  <c r="AN170"/>
  <c r="X171"/>
  <c r="Y171"/>
  <c r="Z171"/>
  <c r="AE171"/>
  <c r="AF171"/>
  <c r="AG171"/>
  <c r="AL171"/>
  <c r="AM171"/>
  <c r="AN171"/>
  <c r="X157"/>
  <c r="Y157"/>
  <c r="Z157"/>
  <c r="AE157"/>
  <c r="AF157"/>
  <c r="AG157"/>
  <c r="AL157"/>
  <c r="AM157"/>
  <c r="AN157"/>
  <c r="X158"/>
  <c r="Y158"/>
  <c r="Z158"/>
  <c r="AE158"/>
  <c r="AF158"/>
  <c r="AG158"/>
  <c r="AL158"/>
  <c r="AM158"/>
  <c r="AN158"/>
  <c r="X159"/>
  <c r="Y159"/>
  <c r="Z159"/>
  <c r="AE159"/>
  <c r="AF159"/>
  <c r="AG159"/>
  <c r="AL159"/>
  <c r="AM159"/>
  <c r="AN159"/>
  <c r="X160"/>
  <c r="Y160"/>
  <c r="Z160"/>
  <c r="AE160"/>
  <c r="AF160"/>
  <c r="AG160"/>
  <c r="AL160"/>
  <c r="AM160"/>
  <c r="AN160"/>
  <c r="X161"/>
  <c r="Y161"/>
  <c r="Z161"/>
  <c r="AE161"/>
  <c r="AF161"/>
  <c r="AG161"/>
  <c r="AL161"/>
  <c r="AM161"/>
  <c r="AN161"/>
  <c r="X162"/>
  <c r="Y162"/>
  <c r="Z162"/>
  <c r="AE162"/>
  <c r="AF162"/>
  <c r="AG162"/>
  <c r="AL162"/>
  <c r="AM162"/>
  <c r="AN162"/>
  <c r="X163"/>
  <c r="Y163"/>
  <c r="Z163"/>
  <c r="AE163"/>
  <c r="AF163"/>
  <c r="AG163"/>
  <c r="AL163"/>
  <c r="AM163"/>
  <c r="AN163"/>
  <c r="X164"/>
  <c r="Y164"/>
  <c r="Z164"/>
  <c r="AE164"/>
  <c r="AF164"/>
  <c r="AG164"/>
  <c r="AL164"/>
  <c r="AM164"/>
  <c r="AN164"/>
  <c r="X165"/>
  <c r="Y165"/>
  <c r="Z165"/>
  <c r="AE165"/>
  <c r="AF165"/>
  <c r="AG165"/>
  <c r="AL165"/>
  <c r="AM165"/>
  <c r="AN165"/>
  <c r="X166"/>
  <c r="Y166"/>
  <c r="Z166"/>
  <c r="AE166"/>
  <c r="AF166"/>
  <c r="AG166"/>
  <c r="AL166"/>
  <c r="AM166"/>
  <c r="AN166"/>
  <c r="W4" l="1"/>
  <c r="W3"/>
  <c r="J12" i="33"/>
  <c r="J11"/>
  <c r="J10"/>
  <c r="A603" i="11" l="1"/>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669"/>
  <c r="A670"/>
  <c r="A671"/>
  <c r="A672"/>
  <c r="A673"/>
  <c r="A674"/>
  <c r="A675"/>
  <c r="A676"/>
  <c r="A677"/>
  <c r="A678"/>
  <c r="A679"/>
  <c r="A680"/>
  <c r="A681"/>
  <c r="A682"/>
  <c r="A683"/>
  <c r="A684"/>
  <c r="A685"/>
  <c r="A686"/>
  <c r="A687"/>
  <c r="A688"/>
  <c r="A689"/>
  <c r="A690"/>
  <c r="A691"/>
  <c r="A692"/>
  <c r="A693"/>
  <c r="A694"/>
  <c r="A695"/>
  <c r="A696"/>
  <c r="A697"/>
  <c r="A698"/>
  <c r="A699"/>
  <c r="A700"/>
  <c r="A701"/>
  <c r="A702"/>
  <c r="A703"/>
  <c r="A704"/>
  <c r="A705"/>
  <c r="A706"/>
  <c r="A707"/>
  <c r="A708"/>
  <c r="A709"/>
  <c r="A710"/>
  <c r="A711"/>
  <c r="A712"/>
  <c r="A713"/>
  <c r="A714"/>
  <c r="A715"/>
  <c r="A716"/>
  <c r="A717"/>
  <c r="A718"/>
  <c r="A719"/>
  <c r="A720"/>
  <c r="A721"/>
  <c r="A722"/>
  <c r="A723"/>
  <c r="A724"/>
  <c r="A725"/>
  <c r="A726"/>
  <c r="A727"/>
  <c r="A728"/>
  <c r="A729"/>
  <c r="A730"/>
  <c r="A731"/>
  <c r="A732"/>
  <c r="A733"/>
  <c r="A734"/>
  <c r="A735"/>
  <c r="A736"/>
  <c r="A737"/>
  <c r="A738"/>
  <c r="A739"/>
  <c r="A740"/>
  <c r="A741"/>
  <c r="A742"/>
  <c r="A743"/>
  <c r="A744"/>
  <c r="A745"/>
  <c r="A746"/>
  <c r="A747"/>
  <c r="A748"/>
  <c r="A749"/>
  <c r="A750"/>
  <c r="A751"/>
  <c r="A752"/>
  <c r="A753"/>
  <c r="A754"/>
  <c r="A755"/>
  <c r="A756"/>
  <c r="A757"/>
  <c r="A758"/>
  <c r="A759"/>
  <c r="A760"/>
  <c r="A761"/>
  <c r="A762"/>
  <c r="A763"/>
  <c r="A764"/>
  <c r="A765"/>
  <c r="A766"/>
  <c r="A767"/>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0"/>
  <c r="A811"/>
  <c r="A812"/>
  <c r="A813"/>
  <c r="A814"/>
  <c r="A815"/>
  <c r="A816"/>
  <c r="A817"/>
  <c r="A818"/>
  <c r="A819"/>
  <c r="A820"/>
  <c r="A821"/>
  <c r="A822"/>
  <c r="A823"/>
  <c r="A824"/>
  <c r="A825"/>
  <c r="A826"/>
  <c r="A827"/>
  <c r="A828"/>
  <c r="A829"/>
  <c r="A830"/>
  <c r="A831"/>
  <c r="A832"/>
  <c r="A833"/>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907"/>
  <c r="A908"/>
  <c r="A909"/>
  <c r="A910"/>
  <c r="A911"/>
  <c r="A912"/>
  <c r="A913"/>
  <c r="A914"/>
  <c r="A915"/>
  <c r="A916"/>
  <c r="A917"/>
  <c r="A918"/>
  <c r="A919"/>
  <c r="A920"/>
  <c r="A921"/>
  <c r="A922"/>
  <c r="A923"/>
  <c r="A924"/>
  <c r="A925"/>
  <c r="A926"/>
  <c r="A927"/>
  <c r="A928"/>
  <c r="A929"/>
  <c r="A930"/>
  <c r="A931"/>
  <c r="A932"/>
  <c r="A933"/>
  <c r="A934"/>
  <c r="A935"/>
  <c r="A936"/>
  <c r="A937"/>
  <c r="A938"/>
  <c r="A939"/>
  <c r="A940"/>
  <c r="A941"/>
  <c r="A942"/>
  <c r="A943"/>
  <c r="A944"/>
  <c r="A945"/>
  <c r="A946"/>
  <c r="A947"/>
  <c r="A948"/>
  <c r="A949"/>
  <c r="A950"/>
  <c r="A951"/>
  <c r="A952"/>
  <c r="A953"/>
  <c r="A954"/>
  <c r="A955"/>
  <c r="A956"/>
  <c r="A957"/>
  <c r="A958"/>
  <c r="A959"/>
  <c r="A960"/>
  <c r="A961"/>
  <c r="A962"/>
  <c r="A963"/>
  <c r="A964"/>
  <c r="A965"/>
  <c r="A966"/>
  <c r="A967"/>
  <c r="A968"/>
  <c r="A969"/>
  <c r="A970"/>
  <c r="A971"/>
  <c r="A972"/>
  <c r="A973"/>
  <c r="A974"/>
  <c r="A975"/>
  <c r="A976"/>
  <c r="A977"/>
  <c r="A978"/>
  <c r="A979"/>
  <c r="A980"/>
  <c r="A981"/>
  <c r="A982"/>
  <c r="A983"/>
  <c r="A984"/>
  <c r="A985"/>
  <c r="A986"/>
  <c r="A987"/>
  <c r="A988"/>
  <c r="A989"/>
  <c r="A990"/>
  <c r="A991"/>
  <c r="A992"/>
  <c r="A993"/>
  <c r="A994"/>
  <c r="A995"/>
  <c r="A996"/>
  <c r="A997"/>
  <c r="A998"/>
  <c r="A999"/>
  <c r="A1000"/>
  <c r="A1001"/>
  <c r="A1002"/>
  <c r="P24" i="30" l="1"/>
  <c r="E36" s="1"/>
  <c r="E12" i="32"/>
  <c r="E11"/>
  <c r="E10"/>
  <c r="E9"/>
  <c r="E17"/>
  <c r="E7"/>
  <c r="E8"/>
  <c r="E5"/>
  <c r="E4"/>
  <c r="K24" i="30"/>
  <c r="D36" s="1"/>
  <c r="E6" i="32"/>
  <c r="E3"/>
  <c r="E2"/>
  <c r="B34" i="30"/>
  <c r="P22"/>
  <c r="E34" s="1"/>
  <c r="K22"/>
  <c r="D34" s="1"/>
  <c r="F22"/>
  <c r="C34" s="1"/>
  <c r="B33"/>
  <c r="B35"/>
  <c r="B36"/>
  <c r="B37"/>
  <c r="B38"/>
  <c r="B39"/>
  <c r="B32"/>
  <c r="AG5" i="31"/>
  <c r="AB5"/>
  <c r="X5"/>
  <c r="U35"/>
  <c r="U34"/>
  <c r="U33"/>
  <c r="U32"/>
  <c r="U30"/>
  <c r="U29"/>
  <c r="U28"/>
  <c r="U27"/>
  <c r="U25"/>
  <c r="U24"/>
  <c r="U23"/>
  <c r="U22"/>
  <c r="U20"/>
  <c r="U19"/>
  <c r="P5" i="30"/>
  <c r="U5" i="31"/>
  <c r="K4"/>
  <c r="M4" s="1"/>
  <c r="K5"/>
  <c r="M5" s="1"/>
  <c r="K6"/>
  <c r="M6" s="1"/>
  <c r="K7"/>
  <c r="M7" s="1"/>
  <c r="K8"/>
  <c r="M8" s="1"/>
  <c r="K9"/>
  <c r="M9" s="1"/>
  <c r="K10"/>
  <c r="M10" s="1"/>
  <c r="K11"/>
  <c r="M11" s="1"/>
  <c r="K12"/>
  <c r="M12" s="1"/>
  <c r="K13"/>
  <c r="M13" s="1"/>
  <c r="K14"/>
  <c r="M14" s="1"/>
  <c r="K15"/>
  <c r="M15" s="1"/>
  <c r="K16"/>
  <c r="M16" s="1"/>
  <c r="K17"/>
  <c r="M17" s="1"/>
  <c r="K18"/>
  <c r="M18" s="1"/>
  <c r="K19"/>
  <c r="M19" s="1"/>
  <c r="K20"/>
  <c r="M20" s="1"/>
  <c r="K21"/>
  <c r="M21" s="1"/>
  <c r="K22"/>
  <c r="M22" s="1"/>
  <c r="K23"/>
  <c r="M23" s="1"/>
  <c r="K24"/>
  <c r="M24" s="1"/>
  <c r="K25"/>
  <c r="M25" s="1"/>
  <c r="K26"/>
  <c r="M26" s="1"/>
  <c r="K27"/>
  <c r="M27" s="1"/>
  <c r="K28"/>
  <c r="M28" s="1"/>
  <c r="K29"/>
  <c r="M29" s="1"/>
  <c r="K30"/>
  <c r="M30" s="1"/>
  <c r="K31"/>
  <c r="M31" s="1"/>
  <c r="K32"/>
  <c r="M32" s="1"/>
  <c r="K33"/>
  <c r="M33" s="1"/>
  <c r="K34"/>
  <c r="M34" s="1"/>
  <c r="K35"/>
  <c r="M35" s="1"/>
  <c r="K36"/>
  <c r="M36" s="1"/>
  <c r="K37"/>
  <c r="M37" s="1"/>
  <c r="K38"/>
  <c r="M38" s="1"/>
  <c r="K39"/>
  <c r="M39" s="1"/>
  <c r="K40"/>
  <c r="M40" s="1"/>
  <c r="K41"/>
  <c r="M41" s="1"/>
  <c r="K42"/>
  <c r="M42" s="1"/>
  <c r="K43"/>
  <c r="M43" s="1"/>
  <c r="K44"/>
  <c r="M44" s="1"/>
  <c r="K45"/>
  <c r="M45" s="1"/>
  <c r="K46"/>
  <c r="M46" s="1"/>
  <c r="K47"/>
  <c r="M47" s="1"/>
  <c r="K3"/>
  <c r="M3" s="1"/>
  <c r="J4"/>
  <c r="J5"/>
  <c r="J6"/>
  <c r="J7"/>
  <c r="J8"/>
  <c r="J9"/>
  <c r="J10"/>
  <c r="J11"/>
  <c r="L11" s="1"/>
  <c r="J12"/>
  <c r="J13"/>
  <c r="J14"/>
  <c r="L14" s="1"/>
  <c r="J15"/>
  <c r="L15" s="1"/>
  <c r="J16"/>
  <c r="L16" s="1"/>
  <c r="J17"/>
  <c r="L17" s="1"/>
  <c r="J18"/>
  <c r="L18" s="1"/>
  <c r="J19"/>
  <c r="L19" s="1"/>
  <c r="J20"/>
  <c r="L20" s="1"/>
  <c r="J21"/>
  <c r="L21" s="1"/>
  <c r="J22"/>
  <c r="L22" s="1"/>
  <c r="J23"/>
  <c r="L23" s="1"/>
  <c r="J24"/>
  <c r="L24" s="1"/>
  <c r="J25"/>
  <c r="L25" s="1"/>
  <c r="J26"/>
  <c r="L26" s="1"/>
  <c r="J27"/>
  <c r="L27" s="1"/>
  <c r="J28"/>
  <c r="L28" s="1"/>
  <c r="J29"/>
  <c r="L29" s="1"/>
  <c r="J30"/>
  <c r="L30" s="1"/>
  <c r="J31"/>
  <c r="L31" s="1"/>
  <c r="J32"/>
  <c r="L32" s="1"/>
  <c r="J33"/>
  <c r="L33" s="1"/>
  <c r="J34"/>
  <c r="L34" s="1"/>
  <c r="J35"/>
  <c r="L35" s="1"/>
  <c r="J36"/>
  <c r="L36" s="1"/>
  <c r="J37"/>
  <c r="L37" s="1"/>
  <c r="J38"/>
  <c r="L38" s="1"/>
  <c r="J39"/>
  <c r="L39" s="1"/>
  <c r="J40"/>
  <c r="L40" s="1"/>
  <c r="J41"/>
  <c r="L41" s="1"/>
  <c r="J42"/>
  <c r="L42" s="1"/>
  <c r="J43"/>
  <c r="L43" s="1"/>
  <c r="J44"/>
  <c r="L44" s="1"/>
  <c r="J45"/>
  <c r="L45" s="1"/>
  <c r="J46"/>
  <c r="L46" s="1"/>
  <c r="J47"/>
  <c r="L47" s="1"/>
  <c r="J3"/>
  <c r="U7"/>
  <c r="U6"/>
  <c r="P27" i="30"/>
  <c r="E39" s="1"/>
  <c r="P26"/>
  <c r="E38" s="1"/>
  <c r="P25"/>
  <c r="E37" s="1"/>
  <c r="P23"/>
  <c r="E35" s="1"/>
  <c r="P21"/>
  <c r="E33" s="1"/>
  <c r="N20"/>
  <c r="P20" s="1"/>
  <c r="E32" s="1"/>
  <c r="D39"/>
  <c r="C39"/>
  <c r="K26"/>
  <c r="D38" s="1"/>
  <c r="K25"/>
  <c r="D37" s="1"/>
  <c r="K23"/>
  <c r="D35" s="1"/>
  <c r="K21"/>
  <c r="D33" s="1"/>
  <c r="I20"/>
  <c r="K20" s="1"/>
  <c r="R5" i="31"/>
  <c r="R7"/>
  <c r="R6"/>
  <c r="O7"/>
  <c r="O6"/>
  <c r="AG4"/>
  <c r="AB4"/>
  <c r="X4"/>
  <c r="R35"/>
  <c r="R34"/>
  <c r="R33"/>
  <c r="R32"/>
  <c r="R30"/>
  <c r="R29"/>
  <c r="R28"/>
  <c r="R27"/>
  <c r="R25"/>
  <c r="R24"/>
  <c r="R23"/>
  <c r="R22"/>
  <c r="R20"/>
  <c r="R19"/>
  <c r="K5" i="30"/>
  <c r="G4" i="31"/>
  <c r="I4" s="1"/>
  <c r="G5"/>
  <c r="I5" s="1"/>
  <c r="G6"/>
  <c r="I6" s="1"/>
  <c r="G7"/>
  <c r="I7" s="1"/>
  <c r="G8"/>
  <c r="I8" s="1"/>
  <c r="G9"/>
  <c r="I9" s="1"/>
  <c r="G10"/>
  <c r="I10" s="1"/>
  <c r="G11"/>
  <c r="I11" s="1"/>
  <c r="G12"/>
  <c r="I12" s="1"/>
  <c r="G13"/>
  <c r="I13" s="1"/>
  <c r="G14"/>
  <c r="I14" s="1"/>
  <c r="G15"/>
  <c r="I15" s="1"/>
  <c r="G16"/>
  <c r="I16" s="1"/>
  <c r="G17"/>
  <c r="I17" s="1"/>
  <c r="G18"/>
  <c r="I18" s="1"/>
  <c r="G19"/>
  <c r="I19" s="1"/>
  <c r="G20"/>
  <c r="I20" s="1"/>
  <c r="G21"/>
  <c r="I21" s="1"/>
  <c r="G22"/>
  <c r="I22" s="1"/>
  <c r="G23"/>
  <c r="I23" s="1"/>
  <c r="G24"/>
  <c r="I24" s="1"/>
  <c r="G25"/>
  <c r="I25" s="1"/>
  <c r="G26"/>
  <c r="I26" s="1"/>
  <c r="G27"/>
  <c r="I27" s="1"/>
  <c r="G28"/>
  <c r="I28" s="1"/>
  <c r="G29"/>
  <c r="I29" s="1"/>
  <c r="G30"/>
  <c r="I30" s="1"/>
  <c r="G31"/>
  <c r="I31" s="1"/>
  <c r="G32"/>
  <c r="I32" s="1"/>
  <c r="G33"/>
  <c r="I33" s="1"/>
  <c r="G34"/>
  <c r="I34" s="1"/>
  <c r="G35"/>
  <c r="I35" s="1"/>
  <c r="G36"/>
  <c r="I36" s="1"/>
  <c r="G37"/>
  <c r="I37" s="1"/>
  <c r="G38"/>
  <c r="I38" s="1"/>
  <c r="G39"/>
  <c r="I39" s="1"/>
  <c r="G40"/>
  <c r="I40" s="1"/>
  <c r="G41"/>
  <c r="I41" s="1"/>
  <c r="G42"/>
  <c r="I42" s="1"/>
  <c r="G43"/>
  <c r="I43" s="1"/>
  <c r="G44"/>
  <c r="I44" s="1"/>
  <c r="G45"/>
  <c r="I45" s="1"/>
  <c r="G46"/>
  <c r="I46" s="1"/>
  <c r="G47"/>
  <c r="I47" s="1"/>
  <c r="G3"/>
  <c r="I3" s="1"/>
  <c r="F4"/>
  <c r="F5"/>
  <c r="F6"/>
  <c r="F7"/>
  <c r="F8"/>
  <c r="F9"/>
  <c r="F10"/>
  <c r="F11"/>
  <c r="F12"/>
  <c r="F13"/>
  <c r="H13" s="1"/>
  <c r="F14"/>
  <c r="H14" s="1"/>
  <c r="F15"/>
  <c r="H15" s="1"/>
  <c r="F16"/>
  <c r="H16" s="1"/>
  <c r="F17"/>
  <c r="H17" s="1"/>
  <c r="F18"/>
  <c r="H18" s="1"/>
  <c r="F19"/>
  <c r="H19" s="1"/>
  <c r="F20"/>
  <c r="H20" s="1"/>
  <c r="F21"/>
  <c r="H21" s="1"/>
  <c r="F22"/>
  <c r="H22" s="1"/>
  <c r="F23"/>
  <c r="H23" s="1"/>
  <c r="F24"/>
  <c r="H24" s="1"/>
  <c r="F25"/>
  <c r="H25" s="1"/>
  <c r="F26"/>
  <c r="H26" s="1"/>
  <c r="F27"/>
  <c r="H27" s="1"/>
  <c r="F28"/>
  <c r="H28" s="1"/>
  <c r="F29"/>
  <c r="H29" s="1"/>
  <c r="F30"/>
  <c r="H30" s="1"/>
  <c r="F31"/>
  <c r="H31" s="1"/>
  <c r="F32"/>
  <c r="H32" s="1"/>
  <c r="F33"/>
  <c r="H33" s="1"/>
  <c r="F34"/>
  <c r="H34" s="1"/>
  <c r="F35"/>
  <c r="H35" s="1"/>
  <c r="F36"/>
  <c r="H36" s="1"/>
  <c r="F37"/>
  <c r="H37" s="1"/>
  <c r="F38"/>
  <c r="H38" s="1"/>
  <c r="F39"/>
  <c r="H39" s="1"/>
  <c r="F40"/>
  <c r="H40" s="1"/>
  <c r="F41"/>
  <c r="H41" s="1"/>
  <c r="F42"/>
  <c r="H42" s="1"/>
  <c r="F43"/>
  <c r="H43" s="1"/>
  <c r="F44"/>
  <c r="H44" s="1"/>
  <c r="F45"/>
  <c r="H45" s="1"/>
  <c r="F46"/>
  <c r="H46" s="1"/>
  <c r="F47"/>
  <c r="H47" s="1"/>
  <c r="F3"/>
  <c r="AG3"/>
  <c r="AB3"/>
  <c r="F25" i="30"/>
  <c r="F26"/>
  <c r="C38" s="1"/>
  <c r="F24"/>
  <c r="C36" s="1"/>
  <c r="F23"/>
  <c r="C35" s="1"/>
  <c r="F21"/>
  <c r="C33" s="1"/>
  <c r="D20"/>
  <c r="F20" s="1"/>
  <c r="X3" i="31"/>
  <c r="F5" i="30"/>
  <c r="C4" i="31"/>
  <c r="E4" s="1"/>
  <c r="C5"/>
  <c r="E5" s="1"/>
  <c r="C6"/>
  <c r="E6" s="1"/>
  <c r="C7"/>
  <c r="E7" s="1"/>
  <c r="C8"/>
  <c r="E8" s="1"/>
  <c r="C9"/>
  <c r="E9" s="1"/>
  <c r="C10"/>
  <c r="E10" s="1"/>
  <c r="C11"/>
  <c r="E11" s="1"/>
  <c r="C12"/>
  <c r="E12" s="1"/>
  <c r="C13"/>
  <c r="E13" s="1"/>
  <c r="C14"/>
  <c r="E14" s="1"/>
  <c r="C15"/>
  <c r="E15" s="1"/>
  <c r="C16"/>
  <c r="E16" s="1"/>
  <c r="C17"/>
  <c r="E17" s="1"/>
  <c r="C18"/>
  <c r="E18" s="1"/>
  <c r="C19"/>
  <c r="E19" s="1"/>
  <c r="C20"/>
  <c r="E20" s="1"/>
  <c r="C21"/>
  <c r="E21" s="1"/>
  <c r="C22"/>
  <c r="E22" s="1"/>
  <c r="C23"/>
  <c r="E23" s="1"/>
  <c r="C24"/>
  <c r="E24" s="1"/>
  <c r="C25"/>
  <c r="E25" s="1"/>
  <c r="C26"/>
  <c r="E26" s="1"/>
  <c r="C27"/>
  <c r="E27" s="1"/>
  <c r="C28"/>
  <c r="E28" s="1"/>
  <c r="C29"/>
  <c r="E29" s="1"/>
  <c r="C30"/>
  <c r="E30" s="1"/>
  <c r="C31"/>
  <c r="E31" s="1"/>
  <c r="C32"/>
  <c r="E32" s="1"/>
  <c r="C33"/>
  <c r="E33" s="1"/>
  <c r="C34"/>
  <c r="E34" s="1"/>
  <c r="C35"/>
  <c r="E35" s="1"/>
  <c r="C36"/>
  <c r="E36" s="1"/>
  <c r="C37"/>
  <c r="E37" s="1"/>
  <c r="C38"/>
  <c r="E38" s="1"/>
  <c r="C39"/>
  <c r="E39" s="1"/>
  <c r="C40"/>
  <c r="E40" s="1"/>
  <c r="C41"/>
  <c r="E41" s="1"/>
  <c r="C42"/>
  <c r="E42" s="1"/>
  <c r="C43"/>
  <c r="E43" s="1"/>
  <c r="C44"/>
  <c r="E44" s="1"/>
  <c r="C45"/>
  <c r="E45" s="1"/>
  <c r="C46"/>
  <c r="E46" s="1"/>
  <c r="C47"/>
  <c r="E47" s="1"/>
  <c r="C3"/>
  <c r="E3" s="1"/>
  <c r="B4"/>
  <c r="B5"/>
  <c r="B6"/>
  <c r="B7"/>
  <c r="B8"/>
  <c r="B9"/>
  <c r="B10"/>
  <c r="B11"/>
  <c r="B12"/>
  <c r="B13"/>
  <c r="B14"/>
  <c r="B15"/>
  <c r="B16"/>
  <c r="D16" s="1"/>
  <c r="B17"/>
  <c r="D17" s="1"/>
  <c r="B18"/>
  <c r="D18" s="1"/>
  <c r="B19"/>
  <c r="D19" s="1"/>
  <c r="B20"/>
  <c r="D20" s="1"/>
  <c r="B21"/>
  <c r="D21" s="1"/>
  <c r="B22"/>
  <c r="D22" s="1"/>
  <c r="B23"/>
  <c r="D23" s="1"/>
  <c r="B24"/>
  <c r="D24" s="1"/>
  <c r="B25"/>
  <c r="D25" s="1"/>
  <c r="B26"/>
  <c r="D26" s="1"/>
  <c r="B27"/>
  <c r="D27" s="1"/>
  <c r="B28"/>
  <c r="D28" s="1"/>
  <c r="B29"/>
  <c r="D29" s="1"/>
  <c r="B30"/>
  <c r="D30" s="1"/>
  <c r="B31"/>
  <c r="D31" s="1"/>
  <c r="B32"/>
  <c r="D32" s="1"/>
  <c r="B33"/>
  <c r="D33" s="1"/>
  <c r="B34"/>
  <c r="D34" s="1"/>
  <c r="B35"/>
  <c r="D35" s="1"/>
  <c r="B36"/>
  <c r="D36" s="1"/>
  <c r="B37"/>
  <c r="D37" s="1"/>
  <c r="B38"/>
  <c r="D38" s="1"/>
  <c r="B39"/>
  <c r="D39" s="1"/>
  <c r="B40"/>
  <c r="D40" s="1"/>
  <c r="B41"/>
  <c r="D41" s="1"/>
  <c r="B42"/>
  <c r="D42" s="1"/>
  <c r="B43"/>
  <c r="D43" s="1"/>
  <c r="B44"/>
  <c r="D44" s="1"/>
  <c r="B45"/>
  <c r="D45" s="1"/>
  <c r="B46"/>
  <c r="D46" s="1"/>
  <c r="B47"/>
  <c r="D47" s="1"/>
  <c r="B3"/>
  <c r="O35"/>
  <c r="O34"/>
  <c r="O33"/>
  <c r="O32"/>
  <c r="O30"/>
  <c r="O29"/>
  <c r="O28"/>
  <c r="O27"/>
  <c r="O25"/>
  <c r="O24"/>
  <c r="O23"/>
  <c r="O22"/>
  <c r="O20"/>
  <c r="O19"/>
  <c r="O5"/>
  <c r="AH7" i="29"/>
  <c r="AJ7" s="1"/>
  <c r="AH8"/>
  <c r="AJ8" s="1"/>
  <c r="AH9"/>
  <c r="AJ9" s="1"/>
  <c r="AH10"/>
  <c r="AJ10" s="1"/>
  <c r="AH11"/>
  <c r="AJ11" s="1"/>
  <c r="AH12"/>
  <c r="AJ12" s="1"/>
  <c r="AH13"/>
  <c r="AJ13" s="1"/>
  <c r="AH14"/>
  <c r="AJ14" s="1"/>
  <c r="AH15"/>
  <c r="AJ15" s="1"/>
  <c r="AH16"/>
  <c r="AJ16" s="1"/>
  <c r="AH17"/>
  <c r="AJ17" s="1"/>
  <c r="AH18"/>
  <c r="AJ18" s="1"/>
  <c r="AH19"/>
  <c r="AJ19" s="1"/>
  <c r="AH20"/>
  <c r="AJ20" s="1"/>
  <c r="AH21"/>
  <c r="AJ21" s="1"/>
  <c r="AH22"/>
  <c r="AJ22" s="1"/>
  <c r="AH23"/>
  <c r="AJ23" s="1"/>
  <c r="AH24"/>
  <c r="AJ24" s="1"/>
  <c r="AH25"/>
  <c r="AJ25" s="1"/>
  <c r="AH26"/>
  <c r="AJ26" s="1"/>
  <c r="AH27"/>
  <c r="AJ27" s="1"/>
  <c r="AH28"/>
  <c r="AJ28" s="1"/>
  <c r="AH29"/>
  <c r="AJ29" s="1"/>
  <c r="AH30"/>
  <c r="AJ30" s="1"/>
  <c r="AH31"/>
  <c r="AJ31" s="1"/>
  <c r="AH32"/>
  <c r="AJ32" s="1"/>
  <c r="AH33"/>
  <c r="AJ33" s="1"/>
  <c r="AH34"/>
  <c r="AJ34" s="1"/>
  <c r="AH35"/>
  <c r="AJ35" s="1"/>
  <c r="AH36"/>
  <c r="AJ36" s="1"/>
  <c r="AH37"/>
  <c r="AJ37" s="1"/>
  <c r="AH38"/>
  <c r="AJ38" s="1"/>
  <c r="AH39"/>
  <c r="AJ39" s="1"/>
  <c r="AH40"/>
  <c r="AJ40" s="1"/>
  <c r="AH41"/>
  <c r="AJ41" s="1"/>
  <c r="AH42"/>
  <c r="AJ42" s="1"/>
  <c r="AH43"/>
  <c r="AJ43" s="1"/>
  <c r="AH44"/>
  <c r="AJ44" s="1"/>
  <c r="AH45"/>
  <c r="AJ45" s="1"/>
  <c r="AH46"/>
  <c r="AJ46" s="1"/>
  <c r="AH47"/>
  <c r="AJ47" s="1"/>
  <c r="AH48"/>
  <c r="AJ48" s="1"/>
  <c r="AH49"/>
  <c r="AJ49" s="1"/>
  <c r="AH50"/>
  <c r="AJ50" s="1"/>
  <c r="AH6"/>
  <c r="AJ6" s="1"/>
  <c r="AG7"/>
  <c r="AG8"/>
  <c r="AG9"/>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I46" s="1"/>
  <c r="AG47"/>
  <c r="AI47" s="1"/>
  <c r="AG48"/>
  <c r="AI48" s="1"/>
  <c r="AG49"/>
  <c r="AI49" s="1"/>
  <c r="AG50"/>
  <c r="AI50" s="1"/>
  <c r="AG6"/>
  <c r="AC21"/>
  <c r="AC14"/>
  <c r="AC12"/>
  <c r="AC10"/>
  <c r="AC40"/>
  <c r="A503" i="11"/>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B43" i="14"/>
  <c r="C43"/>
  <c r="E43" s="1"/>
  <c r="F43"/>
  <c r="G43"/>
  <c r="I43" s="1"/>
  <c r="J43"/>
  <c r="K43"/>
  <c r="M43" s="1"/>
  <c r="B44"/>
  <c r="C44"/>
  <c r="E44" s="1"/>
  <c r="F44"/>
  <c r="G44"/>
  <c r="I44" s="1"/>
  <c r="J44"/>
  <c r="K44"/>
  <c r="M44" s="1"/>
  <c r="B45"/>
  <c r="C45"/>
  <c r="E45" s="1"/>
  <c r="F45"/>
  <c r="G45"/>
  <c r="I45" s="1"/>
  <c r="J45"/>
  <c r="K45"/>
  <c r="M45" s="1"/>
  <c r="B46"/>
  <c r="C46"/>
  <c r="E46" s="1"/>
  <c r="F46"/>
  <c r="G46"/>
  <c r="I46" s="1"/>
  <c r="J46"/>
  <c r="K46"/>
  <c r="M46" s="1"/>
  <c r="B47"/>
  <c r="C47"/>
  <c r="E47" s="1"/>
  <c r="F47"/>
  <c r="G47"/>
  <c r="I47" s="1"/>
  <c r="J47"/>
  <c r="K47"/>
  <c r="M47" s="1"/>
  <c r="B32"/>
  <c r="C32"/>
  <c r="E32" s="1"/>
  <c r="F32"/>
  <c r="G32"/>
  <c r="I32" s="1"/>
  <c r="J32"/>
  <c r="K32"/>
  <c r="M32" s="1"/>
  <c r="B33"/>
  <c r="C33"/>
  <c r="E33" s="1"/>
  <c r="F33"/>
  <c r="G33"/>
  <c r="I33" s="1"/>
  <c r="J33"/>
  <c r="K33"/>
  <c r="M33" s="1"/>
  <c r="B34"/>
  <c r="C34"/>
  <c r="E34" s="1"/>
  <c r="F34"/>
  <c r="G34"/>
  <c r="I34" s="1"/>
  <c r="J34"/>
  <c r="K34"/>
  <c r="M34" s="1"/>
  <c r="B35"/>
  <c r="C35"/>
  <c r="E35" s="1"/>
  <c r="F35"/>
  <c r="G35"/>
  <c r="I35" s="1"/>
  <c r="J35"/>
  <c r="K35"/>
  <c r="M35" s="1"/>
  <c r="B36"/>
  <c r="C36"/>
  <c r="E36" s="1"/>
  <c r="F36"/>
  <c r="G36"/>
  <c r="I36" s="1"/>
  <c r="J36"/>
  <c r="K36"/>
  <c r="M36" s="1"/>
  <c r="B37"/>
  <c r="C37"/>
  <c r="E37" s="1"/>
  <c r="F37"/>
  <c r="G37"/>
  <c r="I37" s="1"/>
  <c r="J37"/>
  <c r="K37"/>
  <c r="M37" s="1"/>
  <c r="B38"/>
  <c r="C38"/>
  <c r="E38" s="1"/>
  <c r="F38"/>
  <c r="G38"/>
  <c r="I38" s="1"/>
  <c r="J38"/>
  <c r="K38"/>
  <c r="M38" s="1"/>
  <c r="B39"/>
  <c r="C39"/>
  <c r="E39" s="1"/>
  <c r="F39"/>
  <c r="G39"/>
  <c r="I39" s="1"/>
  <c r="J39"/>
  <c r="K39"/>
  <c r="M39" s="1"/>
  <c r="B40"/>
  <c r="C40"/>
  <c r="E40" s="1"/>
  <c r="F40"/>
  <c r="G40"/>
  <c r="I40" s="1"/>
  <c r="J40"/>
  <c r="K40"/>
  <c r="M40" s="1"/>
  <c r="B41"/>
  <c r="C41"/>
  <c r="E41" s="1"/>
  <c r="F41"/>
  <c r="G41"/>
  <c r="I41" s="1"/>
  <c r="J41"/>
  <c r="K41"/>
  <c r="M41" s="1"/>
  <c r="B42"/>
  <c r="C42"/>
  <c r="E42" s="1"/>
  <c r="F42"/>
  <c r="G42"/>
  <c r="I42" s="1"/>
  <c r="J42"/>
  <c r="K42"/>
  <c r="M42" s="1"/>
  <c r="B28"/>
  <c r="C28"/>
  <c r="E28" s="1"/>
  <c r="F28"/>
  <c r="G28"/>
  <c r="I28" s="1"/>
  <c r="J28"/>
  <c r="K28"/>
  <c r="M28" s="1"/>
  <c r="B29"/>
  <c r="C29"/>
  <c r="E29" s="1"/>
  <c r="F29"/>
  <c r="G29"/>
  <c r="I29" s="1"/>
  <c r="J29"/>
  <c r="K29"/>
  <c r="M29" s="1"/>
  <c r="B30"/>
  <c r="C30"/>
  <c r="E30" s="1"/>
  <c r="F30"/>
  <c r="G30"/>
  <c r="I30" s="1"/>
  <c r="J30"/>
  <c r="K30"/>
  <c r="M30" s="1"/>
  <c r="B31"/>
  <c r="C31"/>
  <c r="E31" s="1"/>
  <c r="F31"/>
  <c r="G31"/>
  <c r="I31" s="1"/>
  <c r="J31"/>
  <c r="K31"/>
  <c r="M31" s="1"/>
  <c r="A453" i="11"/>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B38" i="21"/>
  <c r="B37"/>
  <c r="B36"/>
  <c r="B35"/>
  <c r="B34"/>
  <c r="B33"/>
  <c r="B32"/>
  <c r="B31"/>
  <c r="B30"/>
  <c r="B29"/>
  <c r="B28"/>
  <c r="B27"/>
  <c r="B26"/>
  <c r="B25"/>
  <c r="B24"/>
  <c r="B23"/>
  <c r="B22"/>
  <c r="B21"/>
  <c r="B20"/>
  <c r="B19"/>
  <c r="B18"/>
  <c r="B17"/>
  <c r="B16"/>
  <c r="B15"/>
  <c r="B14"/>
  <c r="B13"/>
  <c r="B12"/>
  <c r="B11"/>
  <c r="B10"/>
  <c r="A353" i="11"/>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B16" i="25"/>
  <c r="B16" i="24"/>
  <c r="B16" i="18"/>
  <c r="A7" i="11"/>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P7" i="13"/>
  <c r="K7"/>
  <c r="J4" i="14"/>
  <c r="K4"/>
  <c r="M4" s="1"/>
  <c r="J5"/>
  <c r="K5"/>
  <c r="M5" s="1"/>
  <c r="J6"/>
  <c r="K6"/>
  <c r="M6" s="1"/>
  <c r="J7"/>
  <c r="K7"/>
  <c r="M7" s="1"/>
  <c r="J8"/>
  <c r="K8"/>
  <c r="M8" s="1"/>
  <c r="J9"/>
  <c r="K9"/>
  <c r="M9" s="1"/>
  <c r="J10"/>
  <c r="K10"/>
  <c r="M10" s="1"/>
  <c r="J11"/>
  <c r="K11"/>
  <c r="M11" s="1"/>
  <c r="J12"/>
  <c r="K12"/>
  <c r="M12" s="1"/>
  <c r="J13"/>
  <c r="K13"/>
  <c r="M13" s="1"/>
  <c r="J14"/>
  <c r="K14"/>
  <c r="M14" s="1"/>
  <c r="J15"/>
  <c r="K15"/>
  <c r="M15" s="1"/>
  <c r="J16"/>
  <c r="K16"/>
  <c r="M16" s="1"/>
  <c r="J17"/>
  <c r="K17"/>
  <c r="M17" s="1"/>
  <c r="J18"/>
  <c r="K18"/>
  <c r="M18" s="1"/>
  <c r="J19"/>
  <c r="K19"/>
  <c r="M19" s="1"/>
  <c r="J20"/>
  <c r="K20"/>
  <c r="M20" s="1"/>
  <c r="J21"/>
  <c r="K21"/>
  <c r="M21" s="1"/>
  <c r="J22"/>
  <c r="K22"/>
  <c r="M22" s="1"/>
  <c r="J23"/>
  <c r="K23"/>
  <c r="M23" s="1"/>
  <c r="J24"/>
  <c r="K24"/>
  <c r="M24" s="1"/>
  <c r="J25"/>
  <c r="K25"/>
  <c r="M25" s="1"/>
  <c r="J26"/>
  <c r="K26"/>
  <c r="M26" s="1"/>
  <c r="J27"/>
  <c r="K27"/>
  <c r="M27" s="1"/>
  <c r="K3"/>
  <c r="M3" s="1"/>
  <c r="J3"/>
  <c r="F4"/>
  <c r="G4"/>
  <c r="I4" s="1"/>
  <c r="F5"/>
  <c r="G5"/>
  <c r="I5" s="1"/>
  <c r="F6"/>
  <c r="G6"/>
  <c r="I6" s="1"/>
  <c r="F7"/>
  <c r="G7"/>
  <c r="I7" s="1"/>
  <c r="F8"/>
  <c r="G8"/>
  <c r="I8" s="1"/>
  <c r="F9"/>
  <c r="G9"/>
  <c r="I9" s="1"/>
  <c r="F10"/>
  <c r="G10"/>
  <c r="I10" s="1"/>
  <c r="F11"/>
  <c r="G11"/>
  <c r="I11" s="1"/>
  <c r="F12"/>
  <c r="G12"/>
  <c r="I12" s="1"/>
  <c r="F13"/>
  <c r="G13"/>
  <c r="I13" s="1"/>
  <c r="F14"/>
  <c r="G14"/>
  <c r="I14" s="1"/>
  <c r="F15"/>
  <c r="G15"/>
  <c r="I15" s="1"/>
  <c r="F16"/>
  <c r="G16"/>
  <c r="I16" s="1"/>
  <c r="F17"/>
  <c r="G17"/>
  <c r="I17" s="1"/>
  <c r="F18"/>
  <c r="G18"/>
  <c r="I18" s="1"/>
  <c r="F19"/>
  <c r="G19"/>
  <c r="I19" s="1"/>
  <c r="F20"/>
  <c r="G20"/>
  <c r="I20" s="1"/>
  <c r="F21"/>
  <c r="G21"/>
  <c r="I21" s="1"/>
  <c r="F22"/>
  <c r="G22"/>
  <c r="I22" s="1"/>
  <c r="F23"/>
  <c r="G23"/>
  <c r="I23" s="1"/>
  <c r="F24"/>
  <c r="G24"/>
  <c r="I24" s="1"/>
  <c r="F25"/>
  <c r="G25"/>
  <c r="I25" s="1"/>
  <c r="F26"/>
  <c r="G26"/>
  <c r="I26" s="1"/>
  <c r="F27"/>
  <c r="G27"/>
  <c r="I27" s="1"/>
  <c r="G3"/>
  <c r="I3" s="1"/>
  <c r="F3"/>
  <c r="B4"/>
  <c r="C4"/>
  <c r="E4" s="1"/>
  <c r="B5"/>
  <c r="C5"/>
  <c r="E5" s="1"/>
  <c r="B6"/>
  <c r="C6"/>
  <c r="E6" s="1"/>
  <c r="B7"/>
  <c r="C7"/>
  <c r="E7" s="1"/>
  <c r="B8"/>
  <c r="C8"/>
  <c r="E8" s="1"/>
  <c r="B9"/>
  <c r="C9"/>
  <c r="E9" s="1"/>
  <c r="B10"/>
  <c r="C10"/>
  <c r="E10" s="1"/>
  <c r="B11"/>
  <c r="C11"/>
  <c r="E11" s="1"/>
  <c r="B12"/>
  <c r="C12"/>
  <c r="E12" s="1"/>
  <c r="B13"/>
  <c r="C13"/>
  <c r="E13" s="1"/>
  <c r="B14"/>
  <c r="C14"/>
  <c r="E14" s="1"/>
  <c r="B15"/>
  <c r="C15"/>
  <c r="E15" s="1"/>
  <c r="B16"/>
  <c r="C16"/>
  <c r="E16" s="1"/>
  <c r="B17"/>
  <c r="C17"/>
  <c r="E17" s="1"/>
  <c r="B18"/>
  <c r="C18"/>
  <c r="E18" s="1"/>
  <c r="B19"/>
  <c r="C19"/>
  <c r="E19" s="1"/>
  <c r="B20"/>
  <c r="C20"/>
  <c r="E20" s="1"/>
  <c r="B21"/>
  <c r="C21"/>
  <c r="E21" s="1"/>
  <c r="B22"/>
  <c r="C22"/>
  <c r="E22" s="1"/>
  <c r="B23"/>
  <c r="C23"/>
  <c r="E23" s="1"/>
  <c r="B24"/>
  <c r="C24"/>
  <c r="E24" s="1"/>
  <c r="B25"/>
  <c r="C25"/>
  <c r="E25" s="1"/>
  <c r="B26"/>
  <c r="C26"/>
  <c r="E26" s="1"/>
  <c r="B27"/>
  <c r="C27"/>
  <c r="E27" s="1"/>
  <c r="C3"/>
  <c r="E3" s="1"/>
  <c r="B3"/>
  <c r="F7" i="13"/>
  <c r="A3" i="11"/>
  <c r="A4"/>
  <c r="A5"/>
  <c r="A6"/>
  <c r="A2"/>
  <c r="B3" i="18"/>
  <c r="B25" s="1"/>
  <c r="B15" i="25"/>
  <c r="B14"/>
  <c r="B13"/>
  <c r="B15" i="24"/>
  <c r="B14"/>
  <c r="B13"/>
  <c r="B3"/>
  <c r="B28" s="1"/>
  <c r="B4"/>
  <c r="B7"/>
  <c r="B6" s="1"/>
  <c r="B8"/>
  <c r="B9"/>
  <c r="B10"/>
  <c r="B11"/>
  <c r="B12"/>
  <c r="B15" i="18"/>
  <c r="B14"/>
  <c r="B12" i="25"/>
  <c r="B11"/>
  <c r="B10"/>
  <c r="AR4" i="14"/>
  <c r="AR3"/>
  <c r="AK4"/>
  <c r="AK3"/>
  <c r="AD4"/>
  <c r="AD3"/>
  <c r="T1" i="13"/>
  <c r="S7"/>
  <c r="B11" i="18"/>
  <c r="B12"/>
  <c r="B13"/>
  <c r="B10"/>
  <c r="B9" i="25"/>
  <c r="B8"/>
  <c r="B7"/>
  <c r="B6" s="1"/>
  <c r="B4"/>
  <c r="B3"/>
  <c r="B24" s="1"/>
  <c r="P7" i="21"/>
  <c r="K7"/>
  <c r="F7"/>
  <c r="B4" i="18"/>
  <c r="B7"/>
  <c r="B8"/>
  <c r="B9"/>
  <c r="D4" i="17"/>
  <c r="D5"/>
  <c r="D6"/>
  <c r="D7"/>
  <c r="D8"/>
  <c r="D9"/>
  <c r="D10"/>
  <c r="F3" i="21"/>
  <c r="K3"/>
  <c r="P3"/>
  <c r="C5"/>
  <c r="H5"/>
  <c r="M5"/>
  <c r="D8"/>
  <c r="I8"/>
  <c r="N8"/>
  <c r="C10" i="13"/>
  <c r="C9" i="21" s="1"/>
  <c r="D10" i="13"/>
  <c r="D9" i="21" s="1"/>
  <c r="E10" i="13"/>
  <c r="E9" i="21" s="1"/>
  <c r="F10" i="13"/>
  <c r="F9" i="21" s="1"/>
  <c r="H10" i="13"/>
  <c r="H9" i="21" s="1"/>
  <c r="I10" i="13"/>
  <c r="I9" i="21" s="1"/>
  <c r="J10" i="13"/>
  <c r="J9" i="21" s="1"/>
  <c r="K10" i="13"/>
  <c r="K9" i="21" s="1"/>
  <c r="M10" i="13"/>
  <c r="M9" i="21" s="1"/>
  <c r="N10" i="13"/>
  <c r="N9" i="21" s="1"/>
  <c r="O10" i="13"/>
  <c r="O9" i="21" s="1"/>
  <c r="P10" i="13"/>
  <c r="P9" i="21" s="1"/>
  <c r="N172" i="25" l="1"/>
  <c r="N168"/>
  <c r="N164"/>
  <c r="N160"/>
  <c r="N156"/>
  <c r="N152"/>
  <c r="N148"/>
  <c r="N171"/>
  <c r="N167"/>
  <c r="N163"/>
  <c r="N159"/>
  <c r="N155"/>
  <c r="N151"/>
  <c r="N147"/>
  <c r="N170"/>
  <c r="N166"/>
  <c r="N162"/>
  <c r="N158"/>
  <c r="N154"/>
  <c r="N150"/>
  <c r="N169"/>
  <c r="N165"/>
  <c r="N161"/>
  <c r="N157"/>
  <c r="N153"/>
  <c r="N149"/>
  <c r="N170" i="24"/>
  <c r="N166"/>
  <c r="N162"/>
  <c r="N158"/>
  <c r="N154"/>
  <c r="N150"/>
  <c r="N169"/>
  <c r="N165"/>
  <c r="N161"/>
  <c r="N157"/>
  <c r="N153"/>
  <c r="N149"/>
  <c r="N172"/>
  <c r="N168"/>
  <c r="N164"/>
  <c r="N160"/>
  <c r="N156"/>
  <c r="N152"/>
  <c r="N148"/>
  <c r="N171"/>
  <c r="N167"/>
  <c r="N163"/>
  <c r="N159"/>
  <c r="N155"/>
  <c r="N151"/>
  <c r="N147"/>
  <c r="AI45" i="29"/>
  <c r="AI43"/>
  <c r="AI44"/>
  <c r="AI41"/>
  <c r="AI40"/>
  <c r="H47" i="14"/>
  <c r="H45"/>
  <c r="H46"/>
  <c r="L46"/>
  <c r="L47"/>
  <c r="L45"/>
  <c r="L43"/>
  <c r="D47"/>
  <c r="D45"/>
  <c r="D46"/>
  <c r="L41"/>
  <c r="T3" i="25"/>
  <c r="Q3" s="1"/>
  <c r="S3" s="1"/>
  <c r="T3" i="18"/>
  <c r="Q3" s="1"/>
  <c r="S3" s="1"/>
  <c r="T3" i="24"/>
  <c r="Q3" s="1"/>
  <c r="S3" s="1"/>
  <c r="B6" i="18"/>
  <c r="AI42" i="29"/>
  <c r="AI38"/>
  <c r="AI39"/>
  <c r="B5" i="18"/>
  <c r="B5" i="25"/>
  <c r="B5" i="24"/>
  <c r="V3" i="25"/>
  <c r="L30" i="14"/>
  <c r="L37"/>
  <c r="L27"/>
  <c r="L28"/>
  <c r="L39"/>
  <c r="L35"/>
  <c r="L33"/>
  <c r="L26"/>
  <c r="L31"/>
  <c r="L29"/>
  <c r="L42"/>
  <c r="L40"/>
  <c r="L38"/>
  <c r="L36"/>
  <c r="L34"/>
  <c r="L32"/>
  <c r="L44"/>
  <c r="L24"/>
  <c r="AC46" i="29"/>
  <c r="AI34"/>
  <c r="AI30"/>
  <c r="AI26"/>
  <c r="AI22"/>
  <c r="AI18"/>
  <c r="AI36"/>
  <c r="AI32"/>
  <c r="AI37"/>
  <c r="AI33"/>
  <c r="AI29"/>
  <c r="AI25"/>
  <c r="AI28"/>
  <c r="AI24"/>
  <c r="AI35"/>
  <c r="AI31"/>
  <c r="AI20"/>
  <c r="AI21"/>
  <c r="AI17"/>
  <c r="L25" i="14"/>
  <c r="L23"/>
  <c r="AI27" i="29"/>
  <c r="AI23"/>
  <c r="AI19"/>
  <c r="H3" i="31"/>
  <c r="H12"/>
  <c r="H11"/>
  <c r="H7"/>
  <c r="C37" i="30"/>
  <c r="K30"/>
  <c r="P30"/>
  <c r="H9" i="31"/>
  <c r="I9" i="30"/>
  <c r="H5" i="31"/>
  <c r="H8"/>
  <c r="H4"/>
  <c r="L7"/>
  <c r="L13"/>
  <c r="D32" i="30"/>
  <c r="K28"/>
  <c r="F28"/>
  <c r="C32"/>
  <c r="N9"/>
  <c r="L3" i="31"/>
  <c r="L12"/>
  <c r="L8"/>
  <c r="L4"/>
  <c r="L5"/>
  <c r="L6"/>
  <c r="Z5"/>
  <c r="Y5"/>
  <c r="AI5" s="1"/>
  <c r="AF5" s="1"/>
  <c r="AJ5" s="1"/>
  <c r="Y3"/>
  <c r="L9"/>
  <c r="L10"/>
  <c r="Y4"/>
  <c r="AI4" s="1"/>
  <c r="AF4" s="1"/>
  <c r="AJ4" s="1"/>
  <c r="D9" i="30"/>
  <c r="H6" i="31"/>
  <c r="H10"/>
  <c r="P28" i="30"/>
  <c r="Z4" i="31"/>
  <c r="D12"/>
  <c r="D8"/>
  <c r="D4"/>
  <c r="D15"/>
  <c r="D11"/>
  <c r="D7"/>
  <c r="D3"/>
  <c r="D13"/>
  <c r="D9"/>
  <c r="D5"/>
  <c r="D14"/>
  <c r="D10"/>
  <c r="D6"/>
  <c r="Z3"/>
  <c r="AI14" i="29"/>
  <c r="AI10"/>
  <c r="AI7"/>
  <c r="AI13"/>
  <c r="AI6"/>
  <c r="AI15"/>
  <c r="AI8"/>
  <c r="AI9"/>
  <c r="AI11"/>
  <c r="AI16"/>
  <c r="AI12"/>
  <c r="AC44"/>
  <c r="AC35"/>
  <c r="AC45"/>
  <c r="AC38"/>
  <c r="AC27"/>
  <c r="AC39"/>
  <c r="AC37"/>
  <c r="AC30"/>
  <c r="AC28"/>
  <c r="AC34"/>
  <c r="AC32"/>
  <c r="AC25"/>
  <c r="AC29"/>
  <c r="AC24"/>
  <c r="AC33"/>
  <c r="L21" i="14"/>
  <c r="L19"/>
  <c r="L17"/>
  <c r="L15"/>
  <c r="L13"/>
  <c r="L11"/>
  <c r="L9"/>
  <c r="L7"/>
  <c r="L5"/>
  <c r="D42"/>
  <c r="H41"/>
  <c r="D40"/>
  <c r="H39"/>
  <c r="D38"/>
  <c r="H37"/>
  <c r="D44"/>
  <c r="H43"/>
  <c r="D41"/>
  <c r="D39"/>
  <c r="D37"/>
  <c r="D43"/>
  <c r="H42"/>
  <c r="H40"/>
  <c r="H38"/>
  <c r="H44"/>
  <c r="D26"/>
  <c r="H27"/>
  <c r="H25"/>
  <c r="D31"/>
  <c r="H30"/>
  <c r="D29"/>
  <c r="H28"/>
  <c r="D36"/>
  <c r="H35"/>
  <c r="D34"/>
  <c r="H33"/>
  <c r="D32"/>
  <c r="D27"/>
  <c r="D25"/>
  <c r="H26"/>
  <c r="H31"/>
  <c r="D30"/>
  <c r="H29"/>
  <c r="D28"/>
  <c r="H36"/>
  <c r="D35"/>
  <c r="H34"/>
  <c r="D33"/>
  <c r="H32"/>
  <c r="D24"/>
  <c r="H23"/>
  <c r="D23"/>
  <c r="D21"/>
  <c r="H24"/>
  <c r="D19"/>
  <c r="D15"/>
  <c r="B25" i="25"/>
  <c r="B27" i="24"/>
  <c r="B29"/>
  <c r="B39"/>
  <c r="B33"/>
  <c r="B20"/>
  <c r="H22" i="14"/>
  <c r="H20"/>
  <c r="H18"/>
  <c r="H16"/>
  <c r="H14"/>
  <c r="H21"/>
  <c r="H19"/>
  <c r="L22"/>
  <c r="L20"/>
  <c r="H12"/>
  <c r="D22"/>
  <c r="D20"/>
  <c r="H10"/>
  <c r="H8"/>
  <c r="B32" i="25"/>
  <c r="B35"/>
  <c r="B40" s="1"/>
  <c r="B27"/>
  <c r="B30"/>
  <c r="B20"/>
  <c r="B28"/>
  <c r="B22"/>
  <c r="B19"/>
  <c r="B33"/>
  <c r="B34"/>
  <c r="B23"/>
  <c r="B29"/>
  <c r="H5" i="14"/>
  <c r="B39" i="18"/>
  <c r="B39" i="25"/>
  <c r="B28" i="18"/>
  <c r="B29"/>
  <c r="B23"/>
  <c r="B25" i="24"/>
  <c r="B19"/>
  <c r="B24"/>
  <c r="B34"/>
  <c r="B23"/>
  <c r="B30"/>
  <c r="B22"/>
  <c r="B35"/>
  <c r="B40" s="1"/>
  <c r="B32"/>
  <c r="H6" i="14"/>
  <c r="H4"/>
  <c r="B34" i="18"/>
  <c r="B19"/>
  <c r="B35"/>
  <c r="B41" s="1"/>
  <c r="B22"/>
  <c r="B27"/>
  <c r="B33"/>
  <c r="B20"/>
  <c r="B24"/>
  <c r="B32"/>
  <c r="B30"/>
  <c r="H3" i="14"/>
  <c r="D6"/>
  <c r="D4"/>
  <c r="L4"/>
  <c r="D3"/>
  <c r="D18"/>
  <c r="D16"/>
  <c r="D14"/>
  <c r="D12"/>
  <c r="D10"/>
  <c r="D8"/>
  <c r="H17"/>
  <c r="H15"/>
  <c r="H13"/>
  <c r="H11"/>
  <c r="H9"/>
  <c r="H7"/>
  <c r="L3"/>
  <c r="L18"/>
  <c r="L16"/>
  <c r="L14"/>
  <c r="L12"/>
  <c r="L10"/>
  <c r="L8"/>
  <c r="L6"/>
  <c r="D17"/>
  <c r="D13"/>
  <c r="D11"/>
  <c r="D9"/>
  <c r="D7"/>
  <c r="D5"/>
  <c r="B2" i="21"/>
  <c r="V3" i="24" l="1"/>
  <c r="R3" i="25"/>
  <c r="U3" s="1"/>
  <c r="N159" i="18"/>
  <c r="N163"/>
  <c r="N167"/>
  <c r="N171"/>
  <c r="N160"/>
  <c r="N164"/>
  <c r="N168"/>
  <c r="N172"/>
  <c r="N161"/>
  <c r="N165"/>
  <c r="N169"/>
  <c r="N158"/>
  <c r="N162"/>
  <c r="N166"/>
  <c r="N170"/>
  <c r="F161"/>
  <c r="G162"/>
  <c r="G163"/>
  <c r="F160"/>
  <c r="G161"/>
  <c r="F165"/>
  <c r="F166"/>
  <c r="F167"/>
  <c r="F172"/>
  <c r="F159"/>
  <c r="G166"/>
  <c r="F168"/>
  <c r="F170"/>
  <c r="G172"/>
  <c r="G158"/>
  <c r="G159"/>
  <c r="F162"/>
  <c r="F163"/>
  <c r="G164"/>
  <c r="G168"/>
  <c r="G169"/>
  <c r="G170"/>
  <c r="G171"/>
  <c r="F158"/>
  <c r="G160"/>
  <c r="F164"/>
  <c r="G165"/>
  <c r="G167"/>
  <c r="F169"/>
  <c r="F171"/>
  <c r="G169" i="25"/>
  <c r="G168"/>
  <c r="F167"/>
  <c r="F164"/>
  <c r="G157"/>
  <c r="G154"/>
  <c r="G152"/>
  <c r="F151"/>
  <c r="F150"/>
  <c r="G149"/>
  <c r="G148"/>
  <c r="G172"/>
  <c r="F170"/>
  <c r="F162"/>
  <c r="F160"/>
  <c r="F158"/>
  <c r="F155"/>
  <c r="F147"/>
  <c r="AD147" s="1"/>
  <c r="G170"/>
  <c r="F169"/>
  <c r="F168"/>
  <c r="G165"/>
  <c r="G162"/>
  <c r="G161"/>
  <c r="G160"/>
  <c r="G159"/>
  <c r="G158"/>
  <c r="F157"/>
  <c r="G155"/>
  <c r="F154"/>
  <c r="G153"/>
  <c r="F152"/>
  <c r="F149"/>
  <c r="AD149" s="1"/>
  <c r="F148"/>
  <c r="G147"/>
  <c r="G166"/>
  <c r="F153"/>
  <c r="F172"/>
  <c r="F171"/>
  <c r="G167"/>
  <c r="F166"/>
  <c r="G164"/>
  <c r="F163"/>
  <c r="F156"/>
  <c r="G151"/>
  <c r="G150"/>
  <c r="G171"/>
  <c r="F165"/>
  <c r="G163"/>
  <c r="F161"/>
  <c r="F159"/>
  <c r="G156"/>
  <c r="G165" i="24"/>
  <c r="F158"/>
  <c r="F156"/>
  <c r="G155"/>
  <c r="G153"/>
  <c r="F152"/>
  <c r="G150"/>
  <c r="G167"/>
  <c r="G166"/>
  <c r="F165"/>
  <c r="G161"/>
  <c r="G160"/>
  <c r="F155"/>
  <c r="G154"/>
  <c r="F153"/>
  <c r="F150"/>
  <c r="G147"/>
  <c r="G172"/>
  <c r="G171"/>
  <c r="G170"/>
  <c r="G169"/>
  <c r="G168"/>
  <c r="F167"/>
  <c r="F166"/>
  <c r="G164"/>
  <c r="G163"/>
  <c r="G162"/>
  <c r="F161"/>
  <c r="F160"/>
  <c r="G159"/>
  <c r="G157"/>
  <c r="F154"/>
  <c r="G151"/>
  <c r="G149"/>
  <c r="G148"/>
  <c r="F147"/>
  <c r="F172"/>
  <c r="F171"/>
  <c r="F170"/>
  <c r="F168"/>
  <c r="F163"/>
  <c r="AD163" s="1"/>
  <c r="F159"/>
  <c r="F157"/>
  <c r="G152"/>
  <c r="F148"/>
  <c r="F169"/>
  <c r="F164"/>
  <c r="F162"/>
  <c r="G158"/>
  <c r="G156"/>
  <c r="F151"/>
  <c r="F149"/>
  <c r="R3"/>
  <c r="U3" s="1"/>
  <c r="V3" i="18"/>
  <c r="R3"/>
  <c r="U3" s="1"/>
  <c r="R1" i="13"/>
  <c r="D7" i="21"/>
  <c r="G4" i="33" s="1"/>
  <c r="I7" i="21"/>
  <c r="N7"/>
  <c r="G157" i="18"/>
  <c r="G154"/>
  <c r="G153"/>
  <c r="F152"/>
  <c r="AD152" s="1"/>
  <c r="F151"/>
  <c r="AD151" s="1"/>
  <c r="F150"/>
  <c r="AD150" s="1"/>
  <c r="F149"/>
  <c r="AD149" s="1"/>
  <c r="G148"/>
  <c r="G147"/>
  <c r="F146"/>
  <c r="AD146" s="1"/>
  <c r="F145"/>
  <c r="AD145" s="1"/>
  <c r="F140"/>
  <c r="AD140" s="1"/>
  <c r="F139"/>
  <c r="AD139" s="1"/>
  <c r="G128"/>
  <c r="G127"/>
  <c r="G126"/>
  <c r="G125"/>
  <c r="G122"/>
  <c r="G121"/>
  <c r="F120"/>
  <c r="AD120" s="1"/>
  <c r="F119"/>
  <c r="AD119" s="1"/>
  <c r="F118"/>
  <c r="AD118" s="1"/>
  <c r="F117"/>
  <c r="AD117" s="1"/>
  <c r="F157"/>
  <c r="AD157" s="1"/>
  <c r="G156"/>
  <c r="G155"/>
  <c r="F154"/>
  <c r="AD154" s="1"/>
  <c r="F153"/>
  <c r="AD153" s="1"/>
  <c r="F148"/>
  <c r="AD148" s="1"/>
  <c r="F147"/>
  <c r="AD147" s="1"/>
  <c r="G144"/>
  <c r="G143"/>
  <c r="G142"/>
  <c r="G141"/>
  <c r="G136"/>
  <c r="G135"/>
  <c r="G134"/>
  <c r="G133"/>
  <c r="G130"/>
  <c r="G129"/>
  <c r="F128"/>
  <c r="AD128" s="1"/>
  <c r="F127"/>
  <c r="AD127" s="1"/>
  <c r="F126"/>
  <c r="AD126" s="1"/>
  <c r="F125"/>
  <c r="AD125" s="1"/>
  <c r="G124"/>
  <c r="G123"/>
  <c r="F122"/>
  <c r="AD122" s="1"/>
  <c r="F121"/>
  <c r="AD121" s="1"/>
  <c r="F116"/>
  <c r="AD116" s="1"/>
  <c r="F115"/>
  <c r="AD115" s="1"/>
  <c r="G112"/>
  <c r="F111"/>
  <c r="AD111" s="1"/>
  <c r="G110"/>
  <c r="G109"/>
  <c r="F108"/>
  <c r="AD108" s="1"/>
  <c r="G107"/>
  <c r="G106"/>
  <c r="F105"/>
  <c r="AD105" s="1"/>
  <c r="G104"/>
  <c r="G103"/>
  <c r="F93"/>
  <c r="AD93" s="1"/>
  <c r="G88"/>
  <c r="F87"/>
  <c r="AD87" s="1"/>
  <c r="F83"/>
  <c r="AD83" s="1"/>
  <c r="G81"/>
  <c r="F80"/>
  <c r="AD80" s="1"/>
  <c r="G78"/>
  <c r="G77"/>
  <c r="F76"/>
  <c r="AD76" s="1"/>
  <c r="G74"/>
  <c r="G73"/>
  <c r="F72"/>
  <c r="AD72" s="1"/>
  <c r="G70"/>
  <c r="G69"/>
  <c r="F68"/>
  <c r="AD68" s="1"/>
  <c r="G66"/>
  <c r="G65"/>
  <c r="F64"/>
  <c r="AD64" s="1"/>
  <c r="G62"/>
  <c r="F59"/>
  <c r="AD59" s="1"/>
  <c r="F55"/>
  <c r="AD55" s="1"/>
  <c r="G50"/>
  <c r="G49"/>
  <c r="F48"/>
  <c r="AD48" s="1"/>
  <c r="G45"/>
  <c r="F43"/>
  <c r="AD43" s="1"/>
  <c r="G40"/>
  <c r="F38"/>
  <c r="AD38" s="1"/>
  <c r="F36"/>
  <c r="AD36" s="1"/>
  <c r="F35"/>
  <c r="AD35" s="1"/>
  <c r="F33"/>
  <c r="AD33" s="1"/>
  <c r="F32"/>
  <c r="AD32" s="1"/>
  <c r="G29"/>
  <c r="G152"/>
  <c r="F141"/>
  <c r="AD141" s="1"/>
  <c r="G139"/>
  <c r="F138"/>
  <c r="AD138" s="1"/>
  <c r="F133"/>
  <c r="AD133" s="1"/>
  <c r="G132"/>
  <c r="F131"/>
  <c r="AD131" s="1"/>
  <c r="F124"/>
  <c r="AD124" s="1"/>
  <c r="G119"/>
  <c r="G115"/>
  <c r="G113"/>
  <c r="G108"/>
  <c r="F107"/>
  <c r="AD107" s="1"/>
  <c r="F103"/>
  <c r="AD103" s="1"/>
  <c r="F102"/>
  <c r="AD102" s="1"/>
  <c r="G101"/>
  <c r="F100"/>
  <c r="AD100" s="1"/>
  <c r="F99"/>
  <c r="AD99" s="1"/>
  <c r="G98"/>
  <c r="F97"/>
  <c r="AD97" s="1"/>
  <c r="F96"/>
  <c r="AD96" s="1"/>
  <c r="F94"/>
  <c r="AD94" s="1"/>
  <c r="F90"/>
  <c r="AD90" s="1"/>
  <c r="G85"/>
  <c r="F84"/>
  <c r="AD84" s="1"/>
  <c r="F82"/>
  <c r="AD82" s="1"/>
  <c r="F81"/>
  <c r="AD81" s="1"/>
  <c r="F77"/>
  <c r="AD77" s="1"/>
  <c r="F73"/>
  <c r="AD73" s="1"/>
  <c r="F69"/>
  <c r="AD69" s="1"/>
  <c r="F65"/>
  <c r="AD65" s="1"/>
  <c r="G57"/>
  <c r="F56"/>
  <c r="AD56" s="1"/>
  <c r="F54"/>
  <c r="AD54" s="1"/>
  <c r="G48"/>
  <c r="G47"/>
  <c r="F41"/>
  <c r="AD41" s="1"/>
  <c r="F37"/>
  <c r="AD37" s="1"/>
  <c r="G33"/>
  <c r="F18"/>
  <c r="AD18" s="1"/>
  <c r="G9"/>
  <c r="G150"/>
  <c r="G117"/>
  <c r="F110"/>
  <c r="AD110" s="1"/>
  <c r="G100"/>
  <c r="G96"/>
  <c r="G94"/>
  <c r="F91"/>
  <c r="F89"/>
  <c r="AD89" s="1"/>
  <c r="G84"/>
  <c r="G82"/>
  <c r="G59"/>
  <c r="G56"/>
  <c r="G54"/>
  <c r="F46"/>
  <c r="AD46" s="1"/>
  <c r="G41"/>
  <c r="F39"/>
  <c r="AD39" s="1"/>
  <c r="G37"/>
  <c r="G31"/>
  <c r="F26"/>
  <c r="AD26" s="1"/>
  <c r="F24"/>
  <c r="AD24" s="1"/>
  <c r="G22"/>
  <c r="F21"/>
  <c r="AD21" s="1"/>
  <c r="F15"/>
  <c r="AD15" s="1"/>
  <c r="F13"/>
  <c r="AD13" s="1"/>
  <c r="F10"/>
  <c r="AD10" s="1"/>
  <c r="G6"/>
  <c r="F5"/>
  <c r="AD5" s="1"/>
  <c r="F156"/>
  <c r="AD156" s="1"/>
  <c r="F144"/>
  <c r="AD144" s="1"/>
  <c r="G140"/>
  <c r="G137"/>
  <c r="G120"/>
  <c r="F114"/>
  <c r="AD114" s="1"/>
  <c r="G91"/>
  <c r="G89"/>
  <c r="F86"/>
  <c r="AD86" s="1"/>
  <c r="G79"/>
  <c r="G76"/>
  <c r="G39"/>
  <c r="G35"/>
  <c r="F30"/>
  <c r="AD30" s="1"/>
  <c r="G26"/>
  <c r="F155"/>
  <c r="AD155" s="1"/>
  <c r="G149"/>
  <c r="G146"/>
  <c r="F143"/>
  <c r="AD143" s="1"/>
  <c r="F142"/>
  <c r="AD142" s="1"/>
  <c r="F135"/>
  <c r="AD135" s="1"/>
  <c r="F134"/>
  <c r="AD134" s="1"/>
  <c r="F132"/>
  <c r="AD132" s="1"/>
  <c r="G118"/>
  <c r="G116"/>
  <c r="G114"/>
  <c r="F113"/>
  <c r="AD113" s="1"/>
  <c r="F112"/>
  <c r="AD112" s="1"/>
  <c r="G105"/>
  <c r="F104"/>
  <c r="AD104" s="1"/>
  <c r="F101"/>
  <c r="AD101" s="1"/>
  <c r="F98"/>
  <c r="AD98" s="1"/>
  <c r="G92"/>
  <c r="F88"/>
  <c r="AD88" s="1"/>
  <c r="G86"/>
  <c r="F85"/>
  <c r="AD85" s="1"/>
  <c r="G83"/>
  <c r="F78"/>
  <c r="AD78" s="1"/>
  <c r="F74"/>
  <c r="AD74" s="1"/>
  <c r="F70"/>
  <c r="AD70" s="1"/>
  <c r="F66"/>
  <c r="AD66" s="1"/>
  <c r="F62"/>
  <c r="AD62" s="1"/>
  <c r="G60"/>
  <c r="G58"/>
  <c r="F57"/>
  <c r="AD57" s="1"/>
  <c r="G55"/>
  <c r="G52"/>
  <c r="F47"/>
  <c r="AD47" s="1"/>
  <c r="F45"/>
  <c r="AD45" s="1"/>
  <c r="F42"/>
  <c r="AD42" s="1"/>
  <c r="G38"/>
  <c r="F34"/>
  <c r="AD34" s="1"/>
  <c r="G30"/>
  <c r="G27"/>
  <c r="F25"/>
  <c r="AD25" s="1"/>
  <c r="G23"/>
  <c r="G19"/>
  <c r="F17"/>
  <c r="AD17" s="1"/>
  <c r="G11"/>
  <c r="F9"/>
  <c r="AD9" s="1"/>
  <c r="G7"/>
  <c r="G42"/>
  <c r="G34"/>
  <c r="F31"/>
  <c r="AD31" s="1"/>
  <c r="F29"/>
  <c r="AD29" s="1"/>
  <c r="G25"/>
  <c r="F22"/>
  <c r="AD22" s="1"/>
  <c r="G17"/>
  <c r="F16"/>
  <c r="AD16" s="1"/>
  <c r="F14"/>
  <c r="AD14" s="1"/>
  <c r="F6"/>
  <c r="AD6" s="1"/>
  <c r="G145"/>
  <c r="G138"/>
  <c r="F137"/>
  <c r="AD137" s="1"/>
  <c r="G131"/>
  <c r="F130"/>
  <c r="AD130" s="1"/>
  <c r="F123"/>
  <c r="AD123" s="1"/>
  <c r="G111"/>
  <c r="F106"/>
  <c r="AD106" s="1"/>
  <c r="G102"/>
  <c r="G99"/>
  <c r="G97"/>
  <c r="F95"/>
  <c r="AD95" s="1"/>
  <c r="G93"/>
  <c r="G90"/>
  <c r="G87"/>
  <c r="F79"/>
  <c r="AD79" s="1"/>
  <c r="F75"/>
  <c r="AD75" s="1"/>
  <c r="F71"/>
  <c r="AD71" s="1"/>
  <c r="F67"/>
  <c r="AD67" s="1"/>
  <c r="F63"/>
  <c r="AD63" s="1"/>
  <c r="F61"/>
  <c r="AD61" s="1"/>
  <c r="F53"/>
  <c r="AD53" s="1"/>
  <c r="F51"/>
  <c r="AD51" s="1"/>
  <c r="F50"/>
  <c r="AD50" s="1"/>
  <c r="F44"/>
  <c r="AD44" s="1"/>
  <c r="G36"/>
  <c r="G32"/>
  <c r="F28"/>
  <c r="AD28" s="1"/>
  <c r="F20"/>
  <c r="AD20" s="1"/>
  <c r="G18"/>
  <c r="G16"/>
  <c r="G14"/>
  <c r="F12"/>
  <c r="AD12" s="1"/>
  <c r="F8"/>
  <c r="AD8" s="1"/>
  <c r="F4"/>
  <c r="AD4" s="1"/>
  <c r="G151"/>
  <c r="F136"/>
  <c r="AD136" s="1"/>
  <c r="F129"/>
  <c r="AD129" s="1"/>
  <c r="F109"/>
  <c r="AD109" s="1"/>
  <c r="G95"/>
  <c r="F92"/>
  <c r="AD92" s="1"/>
  <c r="G80"/>
  <c r="G75"/>
  <c r="G72"/>
  <c r="G71"/>
  <c r="G68"/>
  <c r="G67"/>
  <c r="G64"/>
  <c r="G63"/>
  <c r="G61"/>
  <c r="F60"/>
  <c r="AD60" s="1"/>
  <c r="F58"/>
  <c r="AD58" s="1"/>
  <c r="G53"/>
  <c r="F52"/>
  <c r="AD52" s="1"/>
  <c r="G51"/>
  <c r="F49"/>
  <c r="AD49" s="1"/>
  <c r="G46"/>
  <c r="G44"/>
  <c r="G43"/>
  <c r="F40"/>
  <c r="AD40" s="1"/>
  <c r="G28"/>
  <c r="F27"/>
  <c r="AD27" s="1"/>
  <c r="F11"/>
  <c r="AD11" s="1"/>
  <c r="F23"/>
  <c r="AD23" s="1"/>
  <c r="G8"/>
  <c r="G20"/>
  <c r="G12"/>
  <c r="G10"/>
  <c r="G5"/>
  <c r="G24"/>
  <c r="F7"/>
  <c r="AD7" s="1"/>
  <c r="G21"/>
  <c r="F19"/>
  <c r="AD19" s="1"/>
  <c r="G15"/>
  <c r="G13"/>
  <c r="G4"/>
  <c r="G146" i="24"/>
  <c r="F145"/>
  <c r="AD145" s="1"/>
  <c r="G144"/>
  <c r="G142"/>
  <c r="G137"/>
  <c r="G136"/>
  <c r="G134"/>
  <c r="G129"/>
  <c r="G128"/>
  <c r="G127"/>
  <c r="F126"/>
  <c r="AD126" s="1"/>
  <c r="G124"/>
  <c r="G122"/>
  <c r="F121"/>
  <c r="AD121" s="1"/>
  <c r="G120"/>
  <c r="G118"/>
  <c r="G113"/>
  <c r="G110"/>
  <c r="F105"/>
  <c r="AD105" s="1"/>
  <c r="F103"/>
  <c r="AD103" s="1"/>
  <c r="G101"/>
  <c r="F100"/>
  <c r="AD100" s="1"/>
  <c r="G99"/>
  <c r="F98"/>
  <c r="AD98" s="1"/>
  <c r="G96"/>
  <c r="G94"/>
  <c r="F90"/>
  <c r="AD90" s="1"/>
  <c r="F89"/>
  <c r="AD89" s="1"/>
  <c r="F86"/>
  <c r="AD86" s="1"/>
  <c r="F82"/>
  <c r="AD82" s="1"/>
  <c r="F78"/>
  <c r="AD78" s="1"/>
  <c r="G77"/>
  <c r="F76"/>
  <c r="AD76" s="1"/>
  <c r="F72"/>
  <c r="AD72" s="1"/>
  <c r="F71"/>
  <c r="AD71" s="1"/>
  <c r="G70"/>
  <c r="F69"/>
  <c r="AD69" s="1"/>
  <c r="G64"/>
  <c r="G63"/>
  <c r="G62"/>
  <c r="F61"/>
  <c r="AD61" s="1"/>
  <c r="G60"/>
  <c r="G59"/>
  <c r="G58"/>
  <c r="F57"/>
  <c r="AD57" s="1"/>
  <c r="G52"/>
  <c r="F51"/>
  <c r="AD51" s="1"/>
  <c r="G50"/>
  <c r="F49"/>
  <c r="AD49" s="1"/>
  <c r="G40"/>
  <c r="F39"/>
  <c r="AD39" s="1"/>
  <c r="G38"/>
  <c r="F37"/>
  <c r="AD37" s="1"/>
  <c r="G32"/>
  <c r="G31"/>
  <c r="G30"/>
  <c r="F29"/>
  <c r="AD29" s="1"/>
  <c r="G28"/>
  <c r="G27"/>
  <c r="G26"/>
  <c r="F25"/>
  <c r="AD25" s="1"/>
  <c r="G145"/>
  <c r="F141"/>
  <c r="AD141" s="1"/>
  <c r="F139"/>
  <c r="AD139" s="1"/>
  <c r="F133"/>
  <c r="AD133" s="1"/>
  <c r="F131"/>
  <c r="AD131" s="1"/>
  <c r="G126"/>
  <c r="G121"/>
  <c r="F117"/>
  <c r="AD117" s="1"/>
  <c r="F115"/>
  <c r="AD115" s="1"/>
  <c r="F109"/>
  <c r="AD109" s="1"/>
  <c r="F107"/>
  <c r="AD107" s="1"/>
  <c r="G105"/>
  <c r="F104"/>
  <c r="AD104" s="1"/>
  <c r="G103"/>
  <c r="F102"/>
  <c r="AD102" s="1"/>
  <c r="G100"/>
  <c r="G98"/>
  <c r="F93"/>
  <c r="AD93" s="1"/>
  <c r="F91"/>
  <c r="AD91" s="1"/>
  <c r="G90"/>
  <c r="G89"/>
  <c r="F88"/>
  <c r="AD88" s="1"/>
  <c r="F87"/>
  <c r="AD87" s="1"/>
  <c r="G86"/>
  <c r="F84"/>
  <c r="AD84" s="1"/>
  <c r="G82"/>
  <c r="F80"/>
  <c r="AD80" s="1"/>
  <c r="G78"/>
  <c r="G76"/>
  <c r="F75"/>
  <c r="AD75" s="1"/>
  <c r="F74"/>
  <c r="AD74" s="1"/>
  <c r="F73"/>
  <c r="AD73" s="1"/>
  <c r="G72"/>
  <c r="G71"/>
  <c r="G69"/>
  <c r="F68"/>
  <c r="AD68" s="1"/>
  <c r="F66"/>
  <c r="AD66" s="1"/>
  <c r="G61"/>
  <c r="G57"/>
  <c r="F56"/>
  <c r="AD56" s="1"/>
  <c r="F54"/>
  <c r="AD54" s="1"/>
  <c r="G51"/>
  <c r="G49"/>
  <c r="F48"/>
  <c r="AD48" s="1"/>
  <c r="F47"/>
  <c r="AD47" s="1"/>
  <c r="F46"/>
  <c r="AD46" s="1"/>
  <c r="F44"/>
  <c r="AD44" s="1"/>
  <c r="F43"/>
  <c r="AD43" s="1"/>
  <c r="F42"/>
  <c r="AD42" s="1"/>
  <c r="G39"/>
  <c r="G37"/>
  <c r="F36"/>
  <c r="AD36" s="1"/>
  <c r="F34"/>
  <c r="AD34" s="1"/>
  <c r="G29"/>
  <c r="G25"/>
  <c r="F24"/>
  <c r="AD24" s="1"/>
  <c r="G141"/>
  <c r="G138"/>
  <c r="G135"/>
  <c r="G132"/>
  <c r="G131"/>
  <c r="F125"/>
  <c r="AD125" s="1"/>
  <c r="F122"/>
  <c r="AD122" s="1"/>
  <c r="F120"/>
  <c r="AD120" s="1"/>
  <c r="F119"/>
  <c r="AD119" s="1"/>
  <c r="F116"/>
  <c r="AD116" s="1"/>
  <c r="F113"/>
  <c r="AD113" s="1"/>
  <c r="F112"/>
  <c r="AD112" s="1"/>
  <c r="F108"/>
  <c r="AD108" s="1"/>
  <c r="G106"/>
  <c r="G95"/>
  <c r="G91"/>
  <c r="G87"/>
  <c r="G84"/>
  <c r="F79"/>
  <c r="AD79" s="1"/>
  <c r="F77"/>
  <c r="AD77" s="1"/>
  <c r="F67"/>
  <c r="AD67" s="1"/>
  <c r="F59"/>
  <c r="AD59" s="1"/>
  <c r="G55"/>
  <c r="G54"/>
  <c r="G46"/>
  <c r="F40"/>
  <c r="AD40" s="1"/>
  <c r="F38"/>
  <c r="AD38" s="1"/>
  <c r="F33"/>
  <c r="AD33" s="1"/>
  <c r="F30"/>
  <c r="AD30" s="1"/>
  <c r="F28"/>
  <c r="AD28" s="1"/>
  <c r="G24"/>
  <c r="G20"/>
  <c r="F19"/>
  <c r="AD19" s="1"/>
  <c r="F18"/>
  <c r="AD18" s="1"/>
  <c r="G16"/>
  <c r="F15"/>
  <c r="AD15" s="1"/>
  <c r="F14"/>
  <c r="AD14" s="1"/>
  <c r="G12"/>
  <c r="F11"/>
  <c r="AD11" s="1"/>
  <c r="F10"/>
  <c r="AD10" s="1"/>
  <c r="G8"/>
  <c r="F7"/>
  <c r="AD7" s="1"/>
  <c r="F6"/>
  <c r="AD6" s="1"/>
  <c r="G4"/>
  <c r="F142"/>
  <c r="AD142" s="1"/>
  <c r="F138"/>
  <c r="AD138" s="1"/>
  <c r="F136"/>
  <c r="AD136" s="1"/>
  <c r="F135"/>
  <c r="AD135" s="1"/>
  <c r="F132"/>
  <c r="AD132" s="1"/>
  <c r="F129"/>
  <c r="AD129" s="1"/>
  <c r="G123"/>
  <c r="G117"/>
  <c r="G114"/>
  <c r="F110"/>
  <c r="AD110" s="1"/>
  <c r="G109"/>
  <c r="F106"/>
  <c r="AD106" s="1"/>
  <c r="F101"/>
  <c r="AD101" s="1"/>
  <c r="F96"/>
  <c r="AD96" s="1"/>
  <c r="F95"/>
  <c r="AD95" s="1"/>
  <c r="G92"/>
  <c r="G85"/>
  <c r="G81"/>
  <c r="G80"/>
  <c r="G74"/>
  <c r="G68"/>
  <c r="G65"/>
  <c r="F64"/>
  <c r="AD64" s="1"/>
  <c r="F55"/>
  <c r="AD55" s="1"/>
  <c r="F52"/>
  <c r="AD52" s="1"/>
  <c r="F50"/>
  <c r="AD50" s="1"/>
  <c r="G43"/>
  <c r="G41"/>
  <c r="G35"/>
  <c r="G34"/>
  <c r="F31"/>
  <c r="AD31" s="1"/>
  <c r="F26"/>
  <c r="AD26" s="1"/>
  <c r="G21"/>
  <c r="F20"/>
  <c r="AD20" s="1"/>
  <c r="G17"/>
  <c r="F16"/>
  <c r="AD16" s="1"/>
  <c r="G13"/>
  <c r="F12"/>
  <c r="AD12" s="1"/>
  <c r="G9"/>
  <c r="F8"/>
  <c r="AD8" s="1"/>
  <c r="G5"/>
  <c r="F4"/>
  <c r="AD4" s="1"/>
  <c r="G143"/>
  <c r="F137"/>
  <c r="AD137" s="1"/>
  <c r="G130"/>
  <c r="F128"/>
  <c r="AD128" s="1"/>
  <c r="G119"/>
  <c r="G111"/>
  <c r="G107"/>
  <c r="F92"/>
  <c r="AD92" s="1"/>
  <c r="G83"/>
  <c r="F70"/>
  <c r="AD70" s="1"/>
  <c r="G67"/>
  <c r="G56"/>
  <c r="G45"/>
  <c r="F41"/>
  <c r="AD41" s="1"/>
  <c r="G33"/>
  <c r="G23"/>
  <c r="F22"/>
  <c r="AD22" s="1"/>
  <c r="F140"/>
  <c r="AD140" s="1"/>
  <c r="G88"/>
  <c r="G73"/>
  <c r="G48"/>
  <c r="G36"/>
  <c r="G18"/>
  <c r="G14"/>
  <c r="G10"/>
  <c r="G6"/>
  <c r="F127"/>
  <c r="AD127" s="1"/>
  <c r="F99"/>
  <c r="AD99" s="1"/>
  <c r="F81"/>
  <c r="AD81" s="1"/>
  <c r="F53"/>
  <c r="AD53" s="1"/>
  <c r="G42"/>
  <c r="F32"/>
  <c r="AD32" s="1"/>
  <c r="F21"/>
  <c r="AD21" s="1"/>
  <c r="F17"/>
  <c r="AD17" s="1"/>
  <c r="F5"/>
  <c r="AD5" s="1"/>
  <c r="F143"/>
  <c r="AD143" s="1"/>
  <c r="G139"/>
  <c r="F134"/>
  <c r="AD134" s="1"/>
  <c r="F130"/>
  <c r="AD130" s="1"/>
  <c r="G125"/>
  <c r="G115"/>
  <c r="F111"/>
  <c r="AD111" s="1"/>
  <c r="G104"/>
  <c r="G102"/>
  <c r="G97"/>
  <c r="F85"/>
  <c r="AD85" s="1"/>
  <c r="F83"/>
  <c r="AD83" s="1"/>
  <c r="G79"/>
  <c r="G75"/>
  <c r="F65"/>
  <c r="AD65" s="1"/>
  <c r="F63"/>
  <c r="AD63" s="1"/>
  <c r="F58"/>
  <c r="AD58" s="1"/>
  <c r="G53"/>
  <c r="G47"/>
  <c r="F45"/>
  <c r="AD45" s="1"/>
  <c r="F35"/>
  <c r="AD35" s="1"/>
  <c r="F23"/>
  <c r="AD23" s="1"/>
  <c r="G19"/>
  <c r="G15"/>
  <c r="G11"/>
  <c r="G7"/>
  <c r="F146"/>
  <c r="AD146" s="1"/>
  <c r="G133"/>
  <c r="F124"/>
  <c r="AD124" s="1"/>
  <c r="F114"/>
  <c r="AD114" s="1"/>
  <c r="F94"/>
  <c r="AD94" s="1"/>
  <c r="G66"/>
  <c r="F62"/>
  <c r="AD62" s="1"/>
  <c r="G44"/>
  <c r="G22"/>
  <c r="F144"/>
  <c r="AD144" s="1"/>
  <c r="G140"/>
  <c r="F123"/>
  <c r="AD123" s="1"/>
  <c r="F118"/>
  <c r="AD118" s="1"/>
  <c r="G116"/>
  <c r="G112"/>
  <c r="G108"/>
  <c r="F97"/>
  <c r="AD97" s="1"/>
  <c r="G93"/>
  <c r="F60"/>
  <c r="AD60" s="1"/>
  <c r="F27"/>
  <c r="AD27" s="1"/>
  <c r="F13"/>
  <c r="AD13" s="1"/>
  <c r="F9"/>
  <c r="AD9" s="1"/>
  <c r="F142" i="25"/>
  <c r="AD142" s="1"/>
  <c r="F141"/>
  <c r="AD141" s="1"/>
  <c r="F140"/>
  <c r="AD140" s="1"/>
  <c r="G138"/>
  <c r="G137"/>
  <c r="G136"/>
  <c r="F135"/>
  <c r="AD135" s="1"/>
  <c r="G131"/>
  <c r="F126"/>
  <c r="AD126" s="1"/>
  <c r="F125"/>
  <c r="AD125" s="1"/>
  <c r="F124"/>
  <c r="AD124" s="1"/>
  <c r="G122"/>
  <c r="G121"/>
  <c r="G120"/>
  <c r="F119"/>
  <c r="AD119" s="1"/>
  <c r="G116"/>
  <c r="F115"/>
  <c r="AD115" s="1"/>
  <c r="G114"/>
  <c r="G113"/>
  <c r="G112"/>
  <c r="G111"/>
  <c r="G109"/>
  <c r="F108"/>
  <c r="AD108" s="1"/>
  <c r="F106"/>
  <c r="AD106" s="1"/>
  <c r="G103"/>
  <c r="G102"/>
  <c r="G98"/>
  <c r="G96"/>
  <c r="F95"/>
  <c r="AD95" s="1"/>
  <c r="G93"/>
  <c r="G86"/>
  <c r="F82"/>
  <c r="AD82" s="1"/>
  <c r="G81"/>
  <c r="F80"/>
  <c r="AD80" s="1"/>
  <c r="F77"/>
  <c r="AD77" s="1"/>
  <c r="G76"/>
  <c r="F75"/>
  <c r="AD75" s="1"/>
  <c r="G74"/>
  <c r="G73"/>
  <c r="F72"/>
  <c r="AD72" s="1"/>
  <c r="G71"/>
  <c r="G70"/>
  <c r="F66"/>
  <c r="AD66" s="1"/>
  <c r="G65"/>
  <c r="F64"/>
  <c r="AD64" s="1"/>
  <c r="F61"/>
  <c r="AD61" s="1"/>
  <c r="G60"/>
  <c r="F59"/>
  <c r="AD59" s="1"/>
  <c r="G58"/>
  <c r="G57"/>
  <c r="F56"/>
  <c r="AD56" s="1"/>
  <c r="G55"/>
  <c r="G54"/>
  <c r="F50"/>
  <c r="AD50" s="1"/>
  <c r="G49"/>
  <c r="F48"/>
  <c r="AD48" s="1"/>
  <c r="F45"/>
  <c r="AD45" s="1"/>
  <c r="G44"/>
  <c r="F43"/>
  <c r="AD43" s="1"/>
  <c r="F42"/>
  <c r="AD42" s="1"/>
  <c r="G41"/>
  <c r="F40"/>
  <c r="AD40" s="1"/>
  <c r="F37"/>
  <c r="AD37" s="1"/>
  <c r="G36"/>
  <c r="F35"/>
  <c r="AD35" s="1"/>
  <c r="G31"/>
  <c r="F30"/>
  <c r="AD30" s="1"/>
  <c r="G28"/>
  <c r="F27"/>
  <c r="AD27" s="1"/>
  <c r="F22"/>
  <c r="AD22" s="1"/>
  <c r="F19"/>
  <c r="AD19" s="1"/>
  <c r="G18"/>
  <c r="F17"/>
  <c r="AD17" s="1"/>
  <c r="F15"/>
  <c r="AD15" s="1"/>
  <c r="F14"/>
  <c r="AD14" s="1"/>
  <c r="G12"/>
  <c r="G8"/>
  <c r="F4"/>
  <c r="AD4" s="1"/>
  <c r="F146"/>
  <c r="AD146" s="1"/>
  <c r="F145"/>
  <c r="AD145" s="1"/>
  <c r="F144"/>
  <c r="AD144" s="1"/>
  <c r="G142"/>
  <c r="G141"/>
  <c r="G140"/>
  <c r="F139"/>
  <c r="AD139" s="1"/>
  <c r="G135"/>
  <c r="F130"/>
  <c r="AD130" s="1"/>
  <c r="F129"/>
  <c r="AD129" s="1"/>
  <c r="F128"/>
  <c r="AD128" s="1"/>
  <c r="G126"/>
  <c r="G125"/>
  <c r="G124"/>
  <c r="F123"/>
  <c r="AD123" s="1"/>
  <c r="G119"/>
  <c r="G115"/>
  <c r="G108"/>
  <c r="F107"/>
  <c r="AD107" s="1"/>
  <c r="G106"/>
  <c r="F105"/>
  <c r="AD105" s="1"/>
  <c r="F101"/>
  <c r="AD101" s="1"/>
  <c r="F100"/>
  <c r="AD100" s="1"/>
  <c r="G95"/>
  <c r="F94"/>
  <c r="AD94" s="1"/>
  <c r="F90"/>
  <c r="AD90" s="1"/>
  <c r="F89"/>
  <c r="AD89" s="1"/>
  <c r="F85"/>
  <c r="AD85" s="1"/>
  <c r="F84"/>
  <c r="AD84" s="1"/>
  <c r="G82"/>
  <c r="G80"/>
  <c r="F79"/>
  <c r="AD79" s="1"/>
  <c r="G77"/>
  <c r="G75"/>
  <c r="G72"/>
  <c r="F69"/>
  <c r="AD69" s="1"/>
  <c r="F68"/>
  <c r="AD68" s="1"/>
  <c r="G66"/>
  <c r="G64"/>
  <c r="F63"/>
  <c r="AD63" s="1"/>
  <c r="G61"/>
  <c r="G59"/>
  <c r="G56"/>
  <c r="F53"/>
  <c r="AD53" s="1"/>
  <c r="F52"/>
  <c r="AD52" s="1"/>
  <c r="G50"/>
  <c r="G48"/>
  <c r="F47"/>
  <c r="AD47" s="1"/>
  <c r="G45"/>
  <c r="G43"/>
  <c r="G42"/>
  <c r="G40"/>
  <c r="F39"/>
  <c r="AD39" s="1"/>
  <c r="G37"/>
  <c r="G35"/>
  <c r="F34"/>
  <c r="AD34" s="1"/>
  <c r="F33"/>
  <c r="AD33" s="1"/>
  <c r="G30"/>
  <c r="G27"/>
  <c r="F26"/>
  <c r="AD26" s="1"/>
  <c r="F25"/>
  <c r="AD25" s="1"/>
  <c r="G22"/>
  <c r="F21"/>
  <c r="AD21" s="1"/>
  <c r="F20"/>
  <c r="G19"/>
  <c r="G17"/>
  <c r="F16"/>
  <c r="AD16" s="1"/>
  <c r="G15"/>
  <c r="G14"/>
  <c r="F13"/>
  <c r="AD13" s="1"/>
  <c r="F10"/>
  <c r="AD10" s="1"/>
  <c r="F6"/>
  <c r="AD6" s="1"/>
  <c r="G4"/>
  <c r="G145"/>
  <c r="F137"/>
  <c r="AD137" s="1"/>
  <c r="G132"/>
  <c r="F127"/>
  <c r="AD127" s="1"/>
  <c r="F122"/>
  <c r="AD122" s="1"/>
  <c r="F120"/>
  <c r="AD120" s="1"/>
  <c r="G118"/>
  <c r="G117"/>
  <c r="F113"/>
  <c r="AD113" s="1"/>
  <c r="F111"/>
  <c r="AD111" s="1"/>
  <c r="F110"/>
  <c r="AD110" s="1"/>
  <c r="F104"/>
  <c r="AD104" s="1"/>
  <c r="F102"/>
  <c r="AD102" s="1"/>
  <c r="G101"/>
  <c r="G100"/>
  <c r="F96"/>
  <c r="AD96" s="1"/>
  <c r="F88"/>
  <c r="AD88" s="1"/>
  <c r="G83"/>
  <c r="F78"/>
  <c r="AD78" s="1"/>
  <c r="F73"/>
  <c r="AD73" s="1"/>
  <c r="F71"/>
  <c r="AD71" s="1"/>
  <c r="G62"/>
  <c r="G52"/>
  <c r="F49"/>
  <c r="AD49" s="1"/>
  <c r="G39"/>
  <c r="F36"/>
  <c r="AD36" s="1"/>
  <c r="G33"/>
  <c r="G26"/>
  <c r="G20"/>
  <c r="G16"/>
  <c r="G11"/>
  <c r="G10"/>
  <c r="G7"/>
  <c r="G6"/>
  <c r="G146"/>
  <c r="G143"/>
  <c r="G133"/>
  <c r="F132"/>
  <c r="AD132" s="1"/>
  <c r="G128"/>
  <c r="G123"/>
  <c r="F118"/>
  <c r="AD118" s="1"/>
  <c r="F117"/>
  <c r="AD117" s="1"/>
  <c r="G107"/>
  <c r="G105"/>
  <c r="G97"/>
  <c r="G91"/>
  <c r="G89"/>
  <c r="F86"/>
  <c r="AD86" s="1"/>
  <c r="G85"/>
  <c r="F83"/>
  <c r="AD83" s="1"/>
  <c r="G79"/>
  <c r="F76"/>
  <c r="AD76" s="1"/>
  <c r="F74"/>
  <c r="AD74" s="1"/>
  <c r="G67"/>
  <c r="F62"/>
  <c r="AD62" s="1"/>
  <c r="F57"/>
  <c r="AD57" s="1"/>
  <c r="F55"/>
  <c r="AD55" s="1"/>
  <c r="G46"/>
  <c r="F41"/>
  <c r="AD41" s="1"/>
  <c r="F31"/>
  <c r="AD31" s="1"/>
  <c r="G29"/>
  <c r="F28"/>
  <c r="G23"/>
  <c r="F18"/>
  <c r="AD18" s="1"/>
  <c r="F12"/>
  <c r="AD12" s="1"/>
  <c r="F11"/>
  <c r="AD11" s="1"/>
  <c r="F8"/>
  <c r="AD8" s="1"/>
  <c r="F7"/>
  <c r="AD7" s="1"/>
  <c r="F143"/>
  <c r="AD143" s="1"/>
  <c r="F138"/>
  <c r="AD138" s="1"/>
  <c r="F131"/>
  <c r="AD131" s="1"/>
  <c r="G127"/>
  <c r="F109"/>
  <c r="AD109" s="1"/>
  <c r="G99"/>
  <c r="F93"/>
  <c r="AD93" s="1"/>
  <c r="F92"/>
  <c r="AD92" s="1"/>
  <c r="F87"/>
  <c r="AD87" s="1"/>
  <c r="F81"/>
  <c r="AD81" s="1"/>
  <c r="G78"/>
  <c r="F67"/>
  <c r="AD67" s="1"/>
  <c r="F60"/>
  <c r="AD60" s="1"/>
  <c r="G47"/>
  <c r="F44"/>
  <c r="AD44" s="1"/>
  <c r="G38"/>
  <c r="G34"/>
  <c r="F32"/>
  <c r="AD32" s="1"/>
  <c r="F23"/>
  <c r="AD23" s="1"/>
  <c r="G13"/>
  <c r="F9"/>
  <c r="AD9" s="1"/>
  <c r="F5"/>
  <c r="AD5" s="1"/>
  <c r="F134"/>
  <c r="AD134" s="1"/>
  <c r="G104"/>
  <c r="F98"/>
  <c r="AD98" s="1"/>
  <c r="F65"/>
  <c r="AD65" s="1"/>
  <c r="G9"/>
  <c r="F133"/>
  <c r="AD133" s="1"/>
  <c r="G129"/>
  <c r="F103"/>
  <c r="AD103" s="1"/>
  <c r="F99"/>
  <c r="AD99" s="1"/>
  <c r="G88"/>
  <c r="G53"/>
  <c r="G51"/>
  <c r="F38"/>
  <c r="AD38" s="1"/>
  <c r="F29"/>
  <c r="AD29" s="1"/>
  <c r="G24"/>
  <c r="F136"/>
  <c r="AD136" s="1"/>
  <c r="G130"/>
  <c r="F121"/>
  <c r="AD121" s="1"/>
  <c r="F116"/>
  <c r="AD116" s="1"/>
  <c r="F112"/>
  <c r="AD112" s="1"/>
  <c r="G92"/>
  <c r="G87"/>
  <c r="G84"/>
  <c r="F70"/>
  <c r="AD70" s="1"/>
  <c r="F58"/>
  <c r="AD58" s="1"/>
  <c r="G32"/>
  <c r="G21"/>
  <c r="G5"/>
  <c r="G144"/>
  <c r="G139"/>
  <c r="G134"/>
  <c r="F114"/>
  <c r="AD114" s="1"/>
  <c r="G110"/>
  <c r="F97"/>
  <c r="AD97" s="1"/>
  <c r="G94"/>
  <c r="F91"/>
  <c r="AD91" s="1"/>
  <c r="G90"/>
  <c r="G69"/>
  <c r="G68"/>
  <c r="G63"/>
  <c r="F54"/>
  <c r="AD54" s="1"/>
  <c r="F51"/>
  <c r="AD51" s="1"/>
  <c r="F46"/>
  <c r="AD46" s="1"/>
  <c r="G25"/>
  <c r="F24"/>
  <c r="C4" i="29"/>
  <c r="K29" i="30"/>
  <c r="P29"/>
  <c r="AK5" i="31"/>
  <c r="AD5" s="1"/>
  <c r="P15" i="30" s="1"/>
  <c r="J33" s="1"/>
  <c r="J35" s="1"/>
  <c r="AK4" i="31"/>
  <c r="AD4" s="1"/>
  <c r="K15" i="30" s="1"/>
  <c r="I33" s="1"/>
  <c r="I35" s="1"/>
  <c r="AL5" i="31"/>
  <c r="AC5" s="1"/>
  <c r="P16" i="30" s="1"/>
  <c r="AL4" i="31"/>
  <c r="AC4" s="1"/>
  <c r="K16" i="30" s="1"/>
  <c r="AI3" i="31"/>
  <c r="AF3" s="1"/>
  <c r="Y11" i="29"/>
  <c r="Y9"/>
  <c r="X8"/>
  <c r="X11"/>
  <c r="X9"/>
  <c r="X10"/>
  <c r="Y10"/>
  <c r="Y8"/>
  <c r="B41" i="25"/>
  <c r="B41" i="24"/>
  <c r="B40" i="18"/>
  <c r="E7" i="21" s="1"/>
  <c r="AD166" i="18" l="1"/>
  <c r="AD158"/>
  <c r="AD168"/>
  <c r="AD167"/>
  <c r="AD160"/>
  <c r="AD171"/>
  <c r="AD164"/>
  <c r="AD163"/>
  <c r="AD159"/>
  <c r="AD165"/>
  <c r="AD169"/>
  <c r="AD162"/>
  <c r="AD170"/>
  <c r="AD172"/>
  <c r="AD161"/>
  <c r="AD165" i="25"/>
  <c r="AD156"/>
  <c r="AD152"/>
  <c r="AD157"/>
  <c r="AD169"/>
  <c r="AD158"/>
  <c r="AD151"/>
  <c r="AD164"/>
  <c r="AD159"/>
  <c r="AD163"/>
  <c r="AD161"/>
  <c r="AD172"/>
  <c r="AD148"/>
  <c r="AD154"/>
  <c r="W147"/>
  <c r="AD162"/>
  <c r="AD171"/>
  <c r="AD160"/>
  <c r="AD167"/>
  <c r="AD166"/>
  <c r="AD153"/>
  <c r="W149"/>
  <c r="AD168"/>
  <c r="AD155"/>
  <c r="AD170"/>
  <c r="AD150"/>
  <c r="AD154" i="24"/>
  <c r="AD151"/>
  <c r="AD164"/>
  <c r="AD157"/>
  <c r="AD170"/>
  <c r="AD167"/>
  <c r="AD153"/>
  <c r="AD156"/>
  <c r="AD162"/>
  <c r="AD168"/>
  <c r="AD161"/>
  <c r="AD150"/>
  <c r="AD169"/>
  <c r="AD159"/>
  <c r="AD171"/>
  <c r="AD165"/>
  <c r="AD152"/>
  <c r="AD158"/>
  <c r="AD149"/>
  <c r="AD147"/>
  <c r="AD166"/>
  <c r="AD148"/>
  <c r="K163"/>
  <c r="M163"/>
  <c r="W163"/>
  <c r="I163"/>
  <c r="AD172"/>
  <c r="AD160"/>
  <c r="AD155"/>
  <c r="AD20" i="25"/>
  <c r="W20" s="1"/>
  <c r="AD24"/>
  <c r="W24" s="1"/>
  <c r="AD28"/>
  <c r="W28" s="1"/>
  <c r="AD91" i="18"/>
  <c r="W91" s="1"/>
  <c r="H4" i="33"/>
  <c r="G6"/>
  <c r="O7" i="21"/>
  <c r="H6" i="33"/>
  <c r="G5"/>
  <c r="J7" i="21"/>
  <c r="H5" i="33"/>
  <c r="W97" i="25"/>
  <c r="W116"/>
  <c r="W67"/>
  <c r="W92"/>
  <c r="W7"/>
  <c r="W18"/>
  <c r="W57"/>
  <c r="W111"/>
  <c r="W137"/>
  <c r="W26"/>
  <c r="W53"/>
  <c r="W63"/>
  <c r="W79"/>
  <c r="W85"/>
  <c r="W4"/>
  <c r="W15"/>
  <c r="W22"/>
  <c r="W40"/>
  <c r="W61"/>
  <c r="W141"/>
  <c r="W60" i="24"/>
  <c r="W5"/>
  <c r="W92"/>
  <c r="W128"/>
  <c r="W12"/>
  <c r="W20"/>
  <c r="W110"/>
  <c r="W67"/>
  <c r="W51" i="25"/>
  <c r="W103"/>
  <c r="W31"/>
  <c r="W76"/>
  <c r="W86"/>
  <c r="W36"/>
  <c r="W120"/>
  <c r="W6"/>
  <c r="W34"/>
  <c r="W47"/>
  <c r="W69"/>
  <c r="W50"/>
  <c r="W80"/>
  <c r="W125"/>
  <c r="W114" i="24"/>
  <c r="W23"/>
  <c r="W127"/>
  <c r="W4"/>
  <c r="W50"/>
  <c r="W96"/>
  <c r="W129"/>
  <c r="W138"/>
  <c r="W14"/>
  <c r="W19"/>
  <c r="W30"/>
  <c r="W108"/>
  <c r="W119"/>
  <c r="W34"/>
  <c r="W42"/>
  <c r="W47"/>
  <c r="W54"/>
  <c r="W66"/>
  <c r="W84"/>
  <c r="W104"/>
  <c r="W115"/>
  <c r="W131"/>
  <c r="W25"/>
  <c r="W29"/>
  <c r="W37"/>
  <c r="W49"/>
  <c r="W57"/>
  <c r="W61"/>
  <c r="W69"/>
  <c r="W76"/>
  <c r="W86"/>
  <c r="W19" i="18"/>
  <c r="W92"/>
  <c r="W136"/>
  <c r="W12"/>
  <c r="W20"/>
  <c r="W44"/>
  <c r="W61"/>
  <c r="W75"/>
  <c r="W130"/>
  <c r="W31"/>
  <c r="W9"/>
  <c r="W34"/>
  <c r="W47"/>
  <c r="W70"/>
  <c r="W85"/>
  <c r="W98"/>
  <c r="W112"/>
  <c r="W142"/>
  <c r="W155"/>
  <c r="W5"/>
  <c r="W15"/>
  <c r="W26"/>
  <c r="W110"/>
  <c r="W18"/>
  <c r="W77"/>
  <c r="W97"/>
  <c r="W124"/>
  <c r="W138"/>
  <c r="W36"/>
  <c r="W55"/>
  <c r="W76"/>
  <c r="W93"/>
  <c r="W116"/>
  <c r="W128"/>
  <c r="W148"/>
  <c r="W119"/>
  <c r="W139"/>
  <c r="W151"/>
  <c r="W46" i="25"/>
  <c r="W70"/>
  <c r="W112"/>
  <c r="W136"/>
  <c r="W38"/>
  <c r="W99"/>
  <c r="W98"/>
  <c r="W9"/>
  <c r="W60"/>
  <c r="W87"/>
  <c r="W109"/>
  <c r="W143"/>
  <c r="W12"/>
  <c r="W55"/>
  <c r="W78"/>
  <c r="W25"/>
  <c r="W52"/>
  <c r="W94"/>
  <c r="W146"/>
  <c r="W14"/>
  <c r="W30"/>
  <c r="W43"/>
  <c r="W124"/>
  <c r="W140"/>
  <c r="W123" i="24"/>
  <c r="W146"/>
  <c r="W85"/>
  <c r="W99"/>
  <c r="W64"/>
  <c r="W28"/>
  <c r="W59"/>
  <c r="W46"/>
  <c r="W93"/>
  <c r="W109"/>
  <c r="W141"/>
  <c r="W82"/>
  <c r="W121"/>
  <c r="W27" i="18"/>
  <c r="W53"/>
  <c r="W29"/>
  <c r="W45"/>
  <c r="W66"/>
  <c r="W24"/>
  <c r="W56"/>
  <c r="W84"/>
  <c r="W133"/>
  <c r="W35"/>
  <c r="W64"/>
  <c r="W80"/>
  <c r="W105"/>
  <c r="W115"/>
  <c r="W127"/>
  <c r="W147"/>
  <c r="W118"/>
  <c r="W146"/>
  <c r="W91" i="25"/>
  <c r="W65"/>
  <c r="W11"/>
  <c r="W83"/>
  <c r="W117"/>
  <c r="W49"/>
  <c r="W13"/>
  <c r="W101"/>
  <c r="W129"/>
  <c r="W145"/>
  <c r="W48"/>
  <c r="W59"/>
  <c r="W72"/>
  <c r="W82"/>
  <c r="W106"/>
  <c r="W97" i="24"/>
  <c r="W45"/>
  <c r="W130"/>
  <c r="W21"/>
  <c r="W140"/>
  <c r="W70"/>
  <c r="W137"/>
  <c r="W106"/>
  <c r="W11"/>
  <c r="W38"/>
  <c r="W80"/>
  <c r="W90"/>
  <c r="W74" i="25"/>
  <c r="W118"/>
  <c r="W110"/>
  <c r="W33"/>
  <c r="W39"/>
  <c r="W68"/>
  <c r="W84"/>
  <c r="W105"/>
  <c r="W130"/>
  <c r="W19"/>
  <c r="W37"/>
  <c r="W56"/>
  <c r="W66"/>
  <c r="W77"/>
  <c r="W108"/>
  <c r="W119"/>
  <c r="W135"/>
  <c r="W27" i="24"/>
  <c r="W94"/>
  <c r="W65"/>
  <c r="W111"/>
  <c r="W134"/>
  <c r="W32"/>
  <c r="W22"/>
  <c r="W31"/>
  <c r="W95"/>
  <c r="W136"/>
  <c r="W7"/>
  <c r="W18"/>
  <c r="W40"/>
  <c r="W116"/>
  <c r="W125"/>
  <c r="W75"/>
  <c r="W88"/>
  <c r="W72"/>
  <c r="W100"/>
  <c r="W145"/>
  <c r="W52" i="18"/>
  <c r="W129"/>
  <c r="W8"/>
  <c r="W71"/>
  <c r="W123"/>
  <c r="W16"/>
  <c r="W57"/>
  <c r="W135"/>
  <c r="W86"/>
  <c r="W156"/>
  <c r="W13"/>
  <c r="W39"/>
  <c r="W89"/>
  <c r="W41"/>
  <c r="W73"/>
  <c r="W96"/>
  <c r="W100"/>
  <c r="W107"/>
  <c r="W43"/>
  <c r="W150"/>
  <c r="W114" i="25"/>
  <c r="W58"/>
  <c r="W29"/>
  <c r="W133"/>
  <c r="W5"/>
  <c r="W32"/>
  <c r="W81"/>
  <c r="W138"/>
  <c r="W132"/>
  <c r="W73"/>
  <c r="W96"/>
  <c r="W104"/>
  <c r="W127"/>
  <c r="W90"/>
  <c r="W42"/>
  <c r="W13" i="24"/>
  <c r="W118"/>
  <c r="W63"/>
  <c r="W83"/>
  <c r="W81"/>
  <c r="W41"/>
  <c r="W8"/>
  <c r="W16"/>
  <c r="W26"/>
  <c r="W55"/>
  <c r="W135"/>
  <c r="W6"/>
  <c r="W79"/>
  <c r="W113"/>
  <c r="W122"/>
  <c r="W44"/>
  <c r="W74"/>
  <c r="W87"/>
  <c r="W91"/>
  <c r="W102"/>
  <c r="W107"/>
  <c r="W139"/>
  <c r="W39"/>
  <c r="W51"/>
  <c r="W71"/>
  <c r="W78"/>
  <c r="W105"/>
  <c r="W126"/>
  <c r="W7" i="18"/>
  <c r="W11"/>
  <c r="W60"/>
  <c r="W109"/>
  <c r="W4"/>
  <c r="W51"/>
  <c r="W67"/>
  <c r="W137"/>
  <c r="W14"/>
  <c r="W17"/>
  <c r="W42"/>
  <c r="W62"/>
  <c r="W78"/>
  <c r="W88"/>
  <c r="W104"/>
  <c r="W134"/>
  <c r="W30"/>
  <c r="W114"/>
  <c r="W144"/>
  <c r="W10"/>
  <c r="W37"/>
  <c r="W54"/>
  <c r="W69"/>
  <c r="W82"/>
  <c r="W94"/>
  <c r="W99"/>
  <c r="W103"/>
  <c r="W141"/>
  <c r="W33"/>
  <c r="W68"/>
  <c r="W87"/>
  <c r="W108"/>
  <c r="W122"/>
  <c r="W126"/>
  <c r="W154"/>
  <c r="W117"/>
  <c r="W145"/>
  <c r="W149"/>
  <c r="W54" i="25"/>
  <c r="W121"/>
  <c r="W134"/>
  <c r="W23"/>
  <c r="W44"/>
  <c r="W93"/>
  <c r="W131"/>
  <c r="W8"/>
  <c r="W41"/>
  <c r="W62"/>
  <c r="W71"/>
  <c r="W88"/>
  <c r="W102"/>
  <c r="W113"/>
  <c r="W122"/>
  <c r="W10"/>
  <c r="W16"/>
  <c r="W21"/>
  <c r="W89"/>
  <c r="W100"/>
  <c r="W107"/>
  <c r="W123"/>
  <c r="W128"/>
  <c r="W139"/>
  <c r="W144"/>
  <c r="W17"/>
  <c r="W27"/>
  <c r="W35"/>
  <c r="W45"/>
  <c r="W64"/>
  <c r="W75"/>
  <c r="W95"/>
  <c r="W115"/>
  <c r="W126"/>
  <c r="W142"/>
  <c r="W9" i="24"/>
  <c r="W144"/>
  <c r="W62"/>
  <c r="W124"/>
  <c r="W35"/>
  <c r="W58"/>
  <c r="W143"/>
  <c r="W17"/>
  <c r="W53"/>
  <c r="W52"/>
  <c r="W101"/>
  <c r="W132"/>
  <c r="W142"/>
  <c r="W10"/>
  <c r="W15"/>
  <c r="W33"/>
  <c r="W77"/>
  <c r="W112"/>
  <c r="W120"/>
  <c r="W24"/>
  <c r="W36"/>
  <c r="W43"/>
  <c r="W48"/>
  <c r="W56"/>
  <c r="W68"/>
  <c r="W73"/>
  <c r="W117"/>
  <c r="W133"/>
  <c r="W89"/>
  <c r="W98"/>
  <c r="W103"/>
  <c r="W23" i="18"/>
  <c r="W40"/>
  <c r="W49"/>
  <c r="W58"/>
  <c r="W28"/>
  <c r="W50"/>
  <c r="W63"/>
  <c r="W79"/>
  <c r="W95"/>
  <c r="W106"/>
  <c r="W6"/>
  <c r="W22"/>
  <c r="W25"/>
  <c r="W74"/>
  <c r="W101"/>
  <c r="W113"/>
  <c r="W132"/>
  <c r="W143"/>
  <c r="W21"/>
  <c r="W46"/>
  <c r="W65"/>
  <c r="W81"/>
  <c r="W90"/>
  <c r="W102"/>
  <c r="W131"/>
  <c r="W32"/>
  <c r="W38"/>
  <c r="W48"/>
  <c r="W59"/>
  <c r="W72"/>
  <c r="W83"/>
  <c r="W111"/>
  <c r="W121"/>
  <c r="W125"/>
  <c r="W153"/>
  <c r="W157"/>
  <c r="W120"/>
  <c r="W140"/>
  <c r="W152"/>
  <c r="AE5" i="31"/>
  <c r="P17" i="30" s="1"/>
  <c r="J36" s="1"/>
  <c r="AE4" i="31"/>
  <c r="K17" i="30" s="1"/>
  <c r="I36" s="1"/>
  <c r="AJ3" i="31"/>
  <c r="T11" i="29"/>
  <c r="R11" s="1"/>
  <c r="I11" s="1"/>
  <c r="T8"/>
  <c r="R8" s="1"/>
  <c r="I8" s="1"/>
  <c r="T10"/>
  <c r="R10" s="1"/>
  <c r="I10" s="1"/>
  <c r="T9"/>
  <c r="R9" s="1"/>
  <c r="I9" s="1"/>
  <c r="I170" i="18" l="1"/>
  <c r="K170"/>
  <c r="W170"/>
  <c r="M170"/>
  <c r="W161"/>
  <c r="W163"/>
  <c r="W167"/>
  <c r="W159"/>
  <c r="M171"/>
  <c r="K171"/>
  <c r="W171"/>
  <c r="I171"/>
  <c r="W166"/>
  <c r="W160"/>
  <c r="K168"/>
  <c r="W168"/>
  <c r="I168"/>
  <c r="M168"/>
  <c r="W158"/>
  <c r="W172"/>
  <c r="K172"/>
  <c r="M172"/>
  <c r="I172"/>
  <c r="W162"/>
  <c r="K169"/>
  <c r="I169"/>
  <c r="M169"/>
  <c r="W169"/>
  <c r="W165"/>
  <c r="W164"/>
  <c r="W150" i="25"/>
  <c r="M155"/>
  <c r="I155"/>
  <c r="W155"/>
  <c r="K155"/>
  <c r="K166"/>
  <c r="M166"/>
  <c r="W166"/>
  <c r="I166"/>
  <c r="I167"/>
  <c r="K167"/>
  <c r="W167"/>
  <c r="M167"/>
  <c r="W162"/>
  <c r="M162"/>
  <c r="I162"/>
  <c r="K162"/>
  <c r="K154"/>
  <c r="I154"/>
  <c r="M154"/>
  <c r="W154"/>
  <c r="K172"/>
  <c r="I172"/>
  <c r="M172"/>
  <c r="W172"/>
  <c r="W161"/>
  <c r="M161"/>
  <c r="I161"/>
  <c r="K161"/>
  <c r="K159"/>
  <c r="M159"/>
  <c r="W159"/>
  <c r="I159"/>
  <c r="W151"/>
  <c r="I157"/>
  <c r="K157"/>
  <c r="W157"/>
  <c r="M157"/>
  <c r="I165"/>
  <c r="M165"/>
  <c r="K165"/>
  <c r="W165"/>
  <c r="M169"/>
  <c r="I169"/>
  <c r="K169"/>
  <c r="W169"/>
  <c r="W152"/>
  <c r="W156"/>
  <c r="M156"/>
  <c r="I156"/>
  <c r="K156"/>
  <c r="AG149"/>
  <c r="I149" s="1"/>
  <c r="AE149"/>
  <c r="M149" s="1"/>
  <c r="K158"/>
  <c r="M158"/>
  <c r="I158"/>
  <c r="W158"/>
  <c r="M170"/>
  <c r="I170"/>
  <c r="W170"/>
  <c r="K170"/>
  <c r="I168"/>
  <c r="K168"/>
  <c r="W168"/>
  <c r="M168"/>
  <c r="M153"/>
  <c r="K153"/>
  <c r="W153"/>
  <c r="I153"/>
  <c r="M160"/>
  <c r="I160"/>
  <c r="K160"/>
  <c r="W160"/>
  <c r="W171"/>
  <c r="I171"/>
  <c r="M171"/>
  <c r="K171"/>
  <c r="AG147"/>
  <c r="I147" s="1"/>
  <c r="AE147"/>
  <c r="M147" s="1"/>
  <c r="W148"/>
  <c r="K163"/>
  <c r="M163"/>
  <c r="W163"/>
  <c r="I163"/>
  <c r="M164"/>
  <c r="I164"/>
  <c r="K164"/>
  <c r="W164"/>
  <c r="W155" i="24"/>
  <c r="K155"/>
  <c r="I155"/>
  <c r="M155"/>
  <c r="M172"/>
  <c r="I172"/>
  <c r="K172"/>
  <c r="W172"/>
  <c r="K158"/>
  <c r="W158"/>
  <c r="M158"/>
  <c r="I158"/>
  <c r="K171"/>
  <c r="M171"/>
  <c r="I171"/>
  <c r="W171"/>
  <c r="W150"/>
  <c r="K150"/>
  <c r="M150"/>
  <c r="I150"/>
  <c r="M167"/>
  <c r="K167"/>
  <c r="I167"/>
  <c r="W167"/>
  <c r="K160"/>
  <c r="I160"/>
  <c r="M160"/>
  <c r="W160"/>
  <c r="K168"/>
  <c r="I168"/>
  <c r="M168"/>
  <c r="W168"/>
  <c r="I156"/>
  <c r="K156"/>
  <c r="W156"/>
  <c r="M156"/>
  <c r="M153"/>
  <c r="W153"/>
  <c r="I153"/>
  <c r="K153"/>
  <c r="K170"/>
  <c r="M170"/>
  <c r="W170"/>
  <c r="I170"/>
  <c r="M164"/>
  <c r="I164"/>
  <c r="K164"/>
  <c r="W164"/>
  <c r="P163"/>
  <c r="O163"/>
  <c r="W147"/>
  <c r="M165"/>
  <c r="K165"/>
  <c r="W165"/>
  <c r="I165"/>
  <c r="M169"/>
  <c r="W169"/>
  <c r="K169"/>
  <c r="I169"/>
  <c r="AG163"/>
  <c r="AE163"/>
  <c r="W148"/>
  <c r="M166"/>
  <c r="W166"/>
  <c r="I166"/>
  <c r="K166"/>
  <c r="W149"/>
  <c r="M149"/>
  <c r="I149"/>
  <c r="K149"/>
  <c r="M152"/>
  <c r="K152"/>
  <c r="W152"/>
  <c r="I152"/>
  <c r="I159"/>
  <c r="K159"/>
  <c r="W159"/>
  <c r="M159"/>
  <c r="I154"/>
  <c r="K154"/>
  <c r="W154"/>
  <c r="M154"/>
  <c r="W161"/>
  <c r="I161"/>
  <c r="K161"/>
  <c r="M161"/>
  <c r="I162"/>
  <c r="K162"/>
  <c r="M162"/>
  <c r="W162"/>
  <c r="W157"/>
  <c r="K157"/>
  <c r="I157"/>
  <c r="M157"/>
  <c r="K151"/>
  <c r="W151"/>
  <c r="I151"/>
  <c r="M151"/>
  <c r="AG20" i="25"/>
  <c r="AE20"/>
  <c r="X20" s="1"/>
  <c r="AG24"/>
  <c r="AE24"/>
  <c r="X24" s="1"/>
  <c r="AG91" i="18"/>
  <c r="AE91"/>
  <c r="X91" s="1"/>
  <c r="AG28" i="25"/>
  <c r="AE28"/>
  <c r="X28" s="1"/>
  <c r="AN145" i="14"/>
  <c r="AK3" i="31"/>
  <c r="AD3" s="1"/>
  <c r="AL3"/>
  <c r="AC3" s="1"/>
  <c r="AN23" i="14"/>
  <c r="AN146"/>
  <c r="AN143"/>
  <c r="AE164" i="18" l="1"/>
  <c r="AG164"/>
  <c r="P169"/>
  <c r="O169"/>
  <c r="AE162"/>
  <c r="AG162"/>
  <c r="AE172"/>
  <c r="AG172"/>
  <c r="AE158"/>
  <c r="AG158"/>
  <c r="P168"/>
  <c r="O168"/>
  <c r="AE160"/>
  <c r="AG160"/>
  <c r="AE170"/>
  <c r="AG170"/>
  <c r="AE166"/>
  <c r="M166" s="1"/>
  <c r="AG166"/>
  <c r="I166" s="1"/>
  <c r="AE171"/>
  <c r="AG171"/>
  <c r="AE167"/>
  <c r="M167" s="1"/>
  <c r="AG167"/>
  <c r="I167" s="1"/>
  <c r="P170"/>
  <c r="O170"/>
  <c r="AE169"/>
  <c r="AG169"/>
  <c r="AE165"/>
  <c r="M165" s="1"/>
  <c r="AG165"/>
  <c r="I165" s="1"/>
  <c r="P172"/>
  <c r="O172"/>
  <c r="AE168"/>
  <c r="AG168"/>
  <c r="O171"/>
  <c r="P171"/>
  <c r="AE159"/>
  <c r="AG159"/>
  <c r="AE163"/>
  <c r="AG163"/>
  <c r="AE161"/>
  <c r="AG161"/>
  <c r="O159" i="25"/>
  <c r="P159"/>
  <c r="AE161"/>
  <c r="AG161"/>
  <c r="O172"/>
  <c r="P172"/>
  <c r="O154"/>
  <c r="P154"/>
  <c r="O162"/>
  <c r="P162"/>
  <c r="AE150"/>
  <c r="M150" s="1"/>
  <c r="AG150"/>
  <c r="I150" s="1"/>
  <c r="O171"/>
  <c r="P171"/>
  <c r="AE160"/>
  <c r="AG160"/>
  <c r="O170"/>
  <c r="P170"/>
  <c r="AE158"/>
  <c r="AG158"/>
  <c r="X149"/>
  <c r="AF149"/>
  <c r="K149" s="1"/>
  <c r="P157"/>
  <c r="O157"/>
  <c r="AE162"/>
  <c r="AG162"/>
  <c r="O166"/>
  <c r="P166"/>
  <c r="P155"/>
  <c r="O155"/>
  <c r="P163"/>
  <c r="O163"/>
  <c r="O160"/>
  <c r="P160"/>
  <c r="AE153"/>
  <c r="AG153"/>
  <c r="AE168"/>
  <c r="AG168"/>
  <c r="AE170"/>
  <c r="AG170"/>
  <c r="AA149"/>
  <c r="J149"/>
  <c r="AE152"/>
  <c r="M152" s="1"/>
  <c r="AG152"/>
  <c r="I152" s="1"/>
  <c r="AE155"/>
  <c r="AG155"/>
  <c r="P153"/>
  <c r="O153"/>
  <c r="O156"/>
  <c r="P156"/>
  <c r="AE169"/>
  <c r="AG169"/>
  <c r="AE165"/>
  <c r="AG165"/>
  <c r="O161"/>
  <c r="P161"/>
  <c r="AE172"/>
  <c r="AG172"/>
  <c r="AE154"/>
  <c r="AG154"/>
  <c r="AE167"/>
  <c r="AG167"/>
  <c r="AE166"/>
  <c r="AG166"/>
  <c r="AE156"/>
  <c r="AG156"/>
  <c r="AE164"/>
  <c r="AG164"/>
  <c r="X147"/>
  <c r="AF147"/>
  <c r="K147" s="1"/>
  <c r="O168"/>
  <c r="P168"/>
  <c r="O164"/>
  <c r="P164"/>
  <c r="AE163"/>
  <c r="AG163"/>
  <c r="AE148"/>
  <c r="M148" s="1"/>
  <c r="AG148"/>
  <c r="I148" s="1"/>
  <c r="AA147"/>
  <c r="J147"/>
  <c r="AQ146" i="14" s="1"/>
  <c r="AE171" i="25"/>
  <c r="AG171"/>
  <c r="P158"/>
  <c r="O158"/>
  <c r="O169"/>
  <c r="P169"/>
  <c r="P165"/>
  <c r="O165"/>
  <c r="AE157"/>
  <c r="AG157"/>
  <c r="AE151"/>
  <c r="M151" s="1"/>
  <c r="AG151"/>
  <c r="I151" s="1"/>
  <c r="AE159"/>
  <c r="AG159"/>
  <c r="P167"/>
  <c r="O167"/>
  <c r="O161" i="24"/>
  <c r="P161"/>
  <c r="AE154"/>
  <c r="AG154"/>
  <c r="AE159"/>
  <c r="AG159"/>
  <c r="AE152"/>
  <c r="AG152"/>
  <c r="AE172"/>
  <c r="AG172"/>
  <c r="AE151"/>
  <c r="AG151"/>
  <c r="O162"/>
  <c r="P162"/>
  <c r="P154"/>
  <c r="O154"/>
  <c r="P164"/>
  <c r="O164"/>
  <c r="AE170"/>
  <c r="AG170"/>
  <c r="AE156"/>
  <c r="AG156"/>
  <c r="P172"/>
  <c r="O172"/>
  <c r="P153"/>
  <c r="O153"/>
  <c r="AE168"/>
  <c r="AG168"/>
  <c r="AE160"/>
  <c r="AG160"/>
  <c r="AE167"/>
  <c r="AG167"/>
  <c r="AE171"/>
  <c r="AG171"/>
  <c r="O157"/>
  <c r="P157"/>
  <c r="AE161"/>
  <c r="AG161"/>
  <c r="AE149"/>
  <c r="AG149"/>
  <c r="AE148"/>
  <c r="M148" s="1"/>
  <c r="AG148"/>
  <c r="I148" s="1"/>
  <c r="P169"/>
  <c r="O169"/>
  <c r="AE165"/>
  <c r="AG165"/>
  <c r="AE147"/>
  <c r="M147" s="1"/>
  <c r="AG147"/>
  <c r="I147" s="1"/>
  <c r="AE153"/>
  <c r="AG153"/>
  <c r="P156"/>
  <c r="O156"/>
  <c r="P167"/>
  <c r="O167"/>
  <c r="P150"/>
  <c r="O150"/>
  <c r="AE158"/>
  <c r="AG158"/>
  <c r="O155"/>
  <c r="P155"/>
  <c r="AA163"/>
  <c r="J163"/>
  <c r="AE164"/>
  <c r="AG164"/>
  <c r="O159"/>
  <c r="P159"/>
  <c r="P152"/>
  <c r="O152"/>
  <c r="AE166"/>
  <c r="AG166"/>
  <c r="O151"/>
  <c r="P151"/>
  <c r="AE157"/>
  <c r="AG157"/>
  <c r="AE162"/>
  <c r="AG162"/>
  <c r="O149"/>
  <c r="P149"/>
  <c r="P166"/>
  <c r="O166"/>
  <c r="X163"/>
  <c r="AI162" i="14" s="1"/>
  <c r="AF163" i="24"/>
  <c r="AE169"/>
  <c r="AG169"/>
  <c r="O165"/>
  <c r="P165"/>
  <c r="P170"/>
  <c r="O170"/>
  <c r="O168"/>
  <c r="P168"/>
  <c r="O160"/>
  <c r="P160"/>
  <c r="AE150"/>
  <c r="AG150"/>
  <c r="O171"/>
  <c r="P171"/>
  <c r="P158"/>
  <c r="O158"/>
  <c r="AE155"/>
  <c r="AG155"/>
  <c r="M20" i="25"/>
  <c r="J20"/>
  <c r="I20"/>
  <c r="M24"/>
  <c r="M28"/>
  <c r="M91" i="18"/>
  <c r="J24" i="25"/>
  <c r="I24"/>
  <c r="J28"/>
  <c r="I28"/>
  <c r="AL130" i="14"/>
  <c r="J91" i="18"/>
  <c r="I91"/>
  <c r="AN6" i="14"/>
  <c r="AL67"/>
  <c r="AL131"/>
  <c r="AN135"/>
  <c r="AL124"/>
  <c r="AN13"/>
  <c r="AL126"/>
  <c r="AM125"/>
  <c r="AN130"/>
  <c r="AM129"/>
  <c r="AN50"/>
  <c r="AN3"/>
  <c r="AN4"/>
  <c r="AN57"/>
  <c r="AN140"/>
  <c r="AE69" i="25"/>
  <c r="X69" s="1"/>
  <c r="AG69"/>
  <c r="AE57" i="24"/>
  <c r="X57" s="1"/>
  <c r="AG57"/>
  <c r="AE136" i="18"/>
  <c r="X136" s="1"/>
  <c r="AG136"/>
  <c r="AE47"/>
  <c r="X47" s="1"/>
  <c r="AG47"/>
  <c r="I47" s="1"/>
  <c r="AE76"/>
  <c r="X76" s="1"/>
  <c r="AG76"/>
  <c r="AE140" i="25"/>
  <c r="M140" s="1"/>
  <c r="AG140"/>
  <c r="AE27" i="18"/>
  <c r="X27" s="1"/>
  <c r="AG27"/>
  <c r="I27" s="1"/>
  <c r="AE66"/>
  <c r="X66" s="1"/>
  <c r="AG66"/>
  <c r="I66" s="1"/>
  <c r="AE64"/>
  <c r="X64" s="1"/>
  <c r="AG64"/>
  <c r="AE127"/>
  <c r="X127" s="1"/>
  <c r="AG127"/>
  <c r="AE83" i="25"/>
  <c r="X83" s="1"/>
  <c r="AG83"/>
  <c r="AE21" i="24"/>
  <c r="X21" s="1"/>
  <c r="AG21"/>
  <c r="AE80"/>
  <c r="X80" s="1"/>
  <c r="AG80"/>
  <c r="AE113" i="25"/>
  <c r="X113" s="1"/>
  <c r="AG113"/>
  <c r="I113" s="1"/>
  <c r="AN112" i="14" s="1"/>
  <c r="AE146" i="24"/>
  <c r="X146" s="1"/>
  <c r="AG146"/>
  <c r="AE53" i="18"/>
  <c r="X53" s="1"/>
  <c r="AG53"/>
  <c r="I53" s="1"/>
  <c r="AE137" i="24"/>
  <c r="X137" s="1"/>
  <c r="AG137"/>
  <c r="AE60" i="18"/>
  <c r="X60" s="1"/>
  <c r="AG60"/>
  <c r="I60" s="1"/>
  <c r="AE139" i="25"/>
  <c r="M139" s="1"/>
  <c r="AG139"/>
  <c r="AE75"/>
  <c r="X75" s="1"/>
  <c r="AG75"/>
  <c r="AE15"/>
  <c r="X15" s="1"/>
  <c r="AG15"/>
  <c r="AE141"/>
  <c r="M141" s="1"/>
  <c r="AG141"/>
  <c r="AE44" i="18"/>
  <c r="X44" s="1"/>
  <c r="AG44"/>
  <c r="AE117" i="25"/>
  <c r="X117" s="1"/>
  <c r="AG117"/>
  <c r="I117" s="1"/>
  <c r="AE75" i="24"/>
  <c r="X75" s="1"/>
  <c r="AG75"/>
  <c r="AE129" i="18"/>
  <c r="X129" s="1"/>
  <c r="AG129"/>
  <c r="AE44" i="24"/>
  <c r="X44" s="1"/>
  <c r="AG44"/>
  <c r="AE102"/>
  <c r="X102" s="1"/>
  <c r="AG102"/>
  <c r="AE39"/>
  <c r="X39" s="1"/>
  <c r="AG39"/>
  <c r="AE11" i="18"/>
  <c r="X11" s="1"/>
  <c r="AG11"/>
  <c r="AE132" i="24"/>
  <c r="X132" s="1"/>
  <c r="AG132"/>
  <c r="AE24"/>
  <c r="X24" s="1"/>
  <c r="AG24"/>
  <c r="AE56"/>
  <c r="X56" s="1"/>
  <c r="AG56"/>
  <c r="AE79" i="18"/>
  <c r="X79" s="1"/>
  <c r="AG79"/>
  <c r="AE102"/>
  <c r="X102" s="1"/>
  <c r="AG102"/>
  <c r="AE125"/>
  <c r="X125" s="1"/>
  <c r="AG125"/>
  <c r="AE119"/>
  <c r="X119" s="1"/>
  <c r="AG119"/>
  <c r="AE136" i="25"/>
  <c r="X136" s="1"/>
  <c r="AG136"/>
  <c r="AE80" i="18"/>
  <c r="X80" s="1"/>
  <c r="AG80"/>
  <c r="AE79" i="25"/>
  <c r="X79" s="1"/>
  <c r="AG79"/>
  <c r="AE22"/>
  <c r="X22" s="1"/>
  <c r="AG22"/>
  <c r="AM127" i="14"/>
  <c r="AE37" i="25"/>
  <c r="X37" s="1"/>
  <c r="AG37"/>
  <c r="AE91" i="24"/>
  <c r="X91" s="1"/>
  <c r="AG91"/>
  <c r="AE4" i="18"/>
  <c r="X4" s="1"/>
  <c r="AG4"/>
  <c r="AE28"/>
  <c r="X28" s="1"/>
  <c r="AG28"/>
  <c r="AE48" i="24"/>
  <c r="X48" s="1"/>
  <c r="AG48"/>
  <c r="AE117"/>
  <c r="X117" s="1"/>
  <c r="AG117"/>
  <c r="AE98"/>
  <c r="X98" s="1"/>
  <c r="AG98"/>
  <c r="AE65" i="18"/>
  <c r="X65" s="1"/>
  <c r="AG65"/>
  <c r="AE68" i="24"/>
  <c r="X68" s="1"/>
  <c r="AG68"/>
  <c r="AE23" i="18"/>
  <c r="X23" s="1"/>
  <c r="AG23"/>
  <c r="AE47" i="24"/>
  <c r="X47" s="1"/>
  <c r="AG47"/>
  <c r="AE124" i="18"/>
  <c r="X124" s="1"/>
  <c r="AG124"/>
  <c r="I124" s="1"/>
  <c r="AE46" i="25"/>
  <c r="X46" s="1"/>
  <c r="AG46"/>
  <c r="AE60"/>
  <c r="X60" s="1"/>
  <c r="AG60"/>
  <c r="AE64" i="24"/>
  <c r="X64" s="1"/>
  <c r="AG64"/>
  <c r="AE70"/>
  <c r="X70" s="1"/>
  <c r="AG70"/>
  <c r="AE11"/>
  <c r="X11" s="1"/>
  <c r="AG11"/>
  <c r="AE23"/>
  <c r="X23" s="1"/>
  <c r="AG23"/>
  <c r="AE4"/>
  <c r="M4" s="1"/>
  <c r="AG4"/>
  <c r="AE84"/>
  <c r="X84" s="1"/>
  <c r="AG84"/>
  <c r="AE128" i="18"/>
  <c r="X128" s="1"/>
  <c r="AG128"/>
  <c r="AE143" i="25"/>
  <c r="M143" s="1"/>
  <c r="AG143"/>
  <c r="AE7" i="24"/>
  <c r="M7" s="1"/>
  <c r="AG7"/>
  <c r="AE29" i="25"/>
  <c r="X29" s="1"/>
  <c r="AG29"/>
  <c r="AE154" i="18"/>
  <c r="AG154"/>
  <c r="AE41" i="25"/>
  <c r="X41" s="1"/>
  <c r="AG41"/>
  <c r="AE26"/>
  <c r="X26" s="1"/>
  <c r="AG26"/>
  <c r="AE40"/>
  <c r="X40" s="1"/>
  <c r="AG40"/>
  <c r="AE119"/>
  <c r="X119" s="1"/>
  <c r="AG119"/>
  <c r="I119" s="1"/>
  <c r="AE32" i="24"/>
  <c r="X32" s="1"/>
  <c r="AG32"/>
  <c r="AE18"/>
  <c r="X18" s="1"/>
  <c r="AG18"/>
  <c r="AE100"/>
  <c r="X100" s="1"/>
  <c r="AG100"/>
  <c r="AE156" i="18"/>
  <c r="AG156"/>
  <c r="AE133" i="25"/>
  <c r="X133" s="1"/>
  <c r="AG133"/>
  <c r="AE42"/>
  <c r="X42" s="1"/>
  <c r="AG42"/>
  <c r="AE118" i="24"/>
  <c r="X118" s="1"/>
  <c r="AG118"/>
  <c r="I118" s="1"/>
  <c r="AE62" i="18"/>
  <c r="X62" s="1"/>
  <c r="AG62"/>
  <c r="AE17" i="25"/>
  <c r="X17" s="1"/>
  <c r="AG17"/>
  <c r="AE64"/>
  <c r="X64" s="1"/>
  <c r="AG64"/>
  <c r="AE112" i="24"/>
  <c r="X112" s="1"/>
  <c r="AG112"/>
  <c r="I112" s="1"/>
  <c r="AE40" i="18"/>
  <c r="X40" s="1"/>
  <c r="AG40"/>
  <c r="I40" s="1"/>
  <c r="AE74"/>
  <c r="X74" s="1"/>
  <c r="AG74"/>
  <c r="AE32"/>
  <c r="X32" s="1"/>
  <c r="AG32"/>
  <c r="I32" s="1"/>
  <c r="AE111"/>
  <c r="X111" s="1"/>
  <c r="AG111"/>
  <c r="I111" s="1"/>
  <c r="AE140"/>
  <c r="AG140"/>
  <c r="AE6" i="25"/>
  <c r="M6" s="1"/>
  <c r="AG6"/>
  <c r="AF20"/>
  <c r="AE119" i="24"/>
  <c r="X119" s="1"/>
  <c r="AG119"/>
  <c r="I119" s="1"/>
  <c r="AE54"/>
  <c r="X54" s="1"/>
  <c r="AG54"/>
  <c r="AE115"/>
  <c r="X115" s="1"/>
  <c r="AG115"/>
  <c r="I115" s="1"/>
  <c r="AE49"/>
  <c r="X49" s="1"/>
  <c r="AG49"/>
  <c r="AE92" i="18"/>
  <c r="X92" s="1"/>
  <c r="AG92"/>
  <c r="AE98"/>
  <c r="X98" s="1"/>
  <c r="AG98"/>
  <c r="AE84"/>
  <c r="X84" s="1"/>
  <c r="AG84"/>
  <c r="AE128" i="24"/>
  <c r="X128" s="1"/>
  <c r="AG128"/>
  <c r="AE22"/>
  <c r="X22" s="1"/>
  <c r="AG22"/>
  <c r="AE123" i="18"/>
  <c r="X123" s="1"/>
  <c r="AG123"/>
  <c r="I123" s="1"/>
  <c r="AE51" i="25"/>
  <c r="X51" s="1"/>
  <c r="AG51"/>
  <c r="AE114" i="24"/>
  <c r="X114" s="1"/>
  <c r="AG114"/>
  <c r="I114" s="1"/>
  <c r="AE129"/>
  <c r="X129" s="1"/>
  <c r="AG129"/>
  <c r="AE104"/>
  <c r="X104" s="1"/>
  <c r="AG104"/>
  <c r="AE37"/>
  <c r="X37" s="1"/>
  <c r="AG37"/>
  <c r="AE69"/>
  <c r="X69" s="1"/>
  <c r="AG69"/>
  <c r="AE19" i="18"/>
  <c r="X19" s="1"/>
  <c r="AG19"/>
  <c r="AE20"/>
  <c r="X20" s="1"/>
  <c r="AG20"/>
  <c r="AE61"/>
  <c r="X61" s="1"/>
  <c r="AG61"/>
  <c r="I61" s="1"/>
  <c r="AE85"/>
  <c r="X85" s="1"/>
  <c r="AG85"/>
  <c r="AE110"/>
  <c r="X110" s="1"/>
  <c r="AG110"/>
  <c r="I110" s="1"/>
  <c r="AE116"/>
  <c r="X116" s="1"/>
  <c r="AG116"/>
  <c r="I116" s="1"/>
  <c r="AE139"/>
  <c r="AG139"/>
  <c r="AE109" i="25"/>
  <c r="X109" s="1"/>
  <c r="AG109"/>
  <c r="AE85" i="24"/>
  <c r="X85" s="1"/>
  <c r="AG85"/>
  <c r="AE82"/>
  <c r="X82" s="1"/>
  <c r="AG82"/>
  <c r="AE29" i="18"/>
  <c r="X29" s="1"/>
  <c r="AG29"/>
  <c r="I29" s="1"/>
  <c r="AE56"/>
  <c r="X56" s="1"/>
  <c r="AG56"/>
  <c r="I56" s="1"/>
  <c r="AE133"/>
  <c r="X133" s="1"/>
  <c r="AG133"/>
  <c r="AE13" i="25"/>
  <c r="X13" s="1"/>
  <c r="AG13"/>
  <c r="AE72"/>
  <c r="X72" s="1"/>
  <c r="AG72"/>
  <c r="AE45" i="24"/>
  <c r="X45" s="1"/>
  <c r="AG45"/>
  <c r="AE138"/>
  <c r="X138" s="1"/>
  <c r="AG138"/>
  <c r="AE42"/>
  <c r="X42" s="1"/>
  <c r="AG42"/>
  <c r="AE75" i="18"/>
  <c r="X75" s="1"/>
  <c r="AG75"/>
  <c r="AE31"/>
  <c r="X31" s="1"/>
  <c r="AG31"/>
  <c r="I31" s="1"/>
  <c r="AE142"/>
  <c r="AG142"/>
  <c r="AE55"/>
  <c r="X55" s="1"/>
  <c r="AG55"/>
  <c r="AE78" i="25"/>
  <c r="X78" s="1"/>
  <c r="AG78"/>
  <c r="AE146"/>
  <c r="AG146"/>
  <c r="AE11"/>
  <c r="X11" s="1"/>
  <c r="AG11"/>
  <c r="AA28"/>
  <c r="AE25" i="18"/>
  <c r="X25" s="1"/>
  <c r="AG25"/>
  <c r="I25" s="1"/>
  <c r="AE21"/>
  <c r="X21" s="1"/>
  <c r="AG21"/>
  <c r="AE9"/>
  <c r="X9" s="1"/>
  <c r="AG9"/>
  <c r="AE57"/>
  <c r="X57" s="1"/>
  <c r="AG57"/>
  <c r="I57" s="1"/>
  <c r="AE73"/>
  <c r="X73" s="1"/>
  <c r="AG73"/>
  <c r="AE132" i="25"/>
  <c r="X132" s="1"/>
  <c r="AG132"/>
  <c r="AE13" i="24"/>
  <c r="X13" s="1"/>
  <c r="AG13"/>
  <c r="AE81"/>
  <c r="X81" s="1"/>
  <c r="AG81"/>
  <c r="AE74"/>
  <c r="X74" s="1"/>
  <c r="AG74"/>
  <c r="AE107"/>
  <c r="X107" s="1"/>
  <c r="AG107"/>
  <c r="AE78" i="18"/>
  <c r="X78" s="1"/>
  <c r="AG78"/>
  <c r="AE69"/>
  <c r="X69" s="1"/>
  <c r="AG69"/>
  <c r="AE17" i="24"/>
  <c r="X17" s="1"/>
  <c r="AG17"/>
  <c r="AE5" i="18"/>
  <c r="X5" s="1"/>
  <c r="AG5"/>
  <c r="AE68" i="25"/>
  <c r="X68" s="1"/>
  <c r="AG68"/>
  <c r="AE111" i="24"/>
  <c r="X111" s="1"/>
  <c r="AG111"/>
  <c r="I111" s="1"/>
  <c r="AE31"/>
  <c r="X31" s="1"/>
  <c r="AG31"/>
  <c r="AE136"/>
  <c r="X136" s="1"/>
  <c r="AG136"/>
  <c r="AE71" i="18"/>
  <c r="X71" s="1"/>
  <c r="AG71"/>
  <c r="AE16"/>
  <c r="X16" s="1"/>
  <c r="AG16"/>
  <c r="AE41"/>
  <c r="X41" s="1"/>
  <c r="AG41"/>
  <c r="I41" s="1"/>
  <c r="AE107"/>
  <c r="X107" s="1"/>
  <c r="AG107"/>
  <c r="AE150"/>
  <c r="AG150"/>
  <c r="AE58" i="25"/>
  <c r="X58" s="1"/>
  <c r="AG58"/>
  <c r="AE138"/>
  <c r="M138" s="1"/>
  <c r="AG138"/>
  <c r="AE127"/>
  <c r="X127" s="1"/>
  <c r="AG127"/>
  <c r="I127" s="1"/>
  <c r="AE83" i="24"/>
  <c r="X83" s="1"/>
  <c r="AG83"/>
  <c r="AE16"/>
  <c r="X16" s="1"/>
  <c r="AG16"/>
  <c r="AE6"/>
  <c r="AG6"/>
  <c r="AE139"/>
  <c r="X139" s="1"/>
  <c r="AG139"/>
  <c r="AE71"/>
  <c r="X71" s="1"/>
  <c r="AG71"/>
  <c r="AE137" i="18"/>
  <c r="X137" s="1"/>
  <c r="AG137"/>
  <c r="AE134"/>
  <c r="X134" s="1"/>
  <c r="AG134"/>
  <c r="AE141"/>
  <c r="AG141"/>
  <c r="AE68"/>
  <c r="X68" s="1"/>
  <c r="AG68"/>
  <c r="AE117"/>
  <c r="X117" s="1"/>
  <c r="AG117"/>
  <c r="I117" s="1"/>
  <c r="AA24" i="25"/>
  <c r="AE8"/>
  <c r="AG8"/>
  <c r="AE62"/>
  <c r="X62" s="1"/>
  <c r="AG62"/>
  <c r="AE16"/>
  <c r="X16" s="1"/>
  <c r="AG16"/>
  <c r="AE128"/>
  <c r="X128" s="1"/>
  <c r="AG128"/>
  <c r="I128" s="1"/>
  <c r="AE144"/>
  <c r="AG144"/>
  <c r="AE9" i="24"/>
  <c r="X9" s="1"/>
  <c r="AG9"/>
  <c r="AE35"/>
  <c r="X35" s="1"/>
  <c r="AG35"/>
  <c r="AE53"/>
  <c r="X53" s="1"/>
  <c r="AG53"/>
  <c r="AE33"/>
  <c r="X33" s="1"/>
  <c r="AG33"/>
  <c r="AE133"/>
  <c r="X133" s="1"/>
  <c r="AG133"/>
  <c r="AE103"/>
  <c r="X103" s="1"/>
  <c r="AG103"/>
  <c r="AE113" i="18"/>
  <c r="X113" s="1"/>
  <c r="AG113"/>
  <c r="I113" s="1"/>
  <c r="AE143"/>
  <c r="AG143"/>
  <c r="AE81"/>
  <c r="X81" s="1"/>
  <c r="AG81"/>
  <c r="AE31" i="25"/>
  <c r="X31" s="1"/>
  <c r="AG31"/>
  <c r="AE120"/>
  <c r="X120" s="1"/>
  <c r="AG120"/>
  <c r="I120" s="1"/>
  <c r="AE34" i="18"/>
  <c r="X34" s="1"/>
  <c r="AG34"/>
  <c r="I34" s="1"/>
  <c r="AE138"/>
  <c r="AG138"/>
  <c r="AE9" i="25"/>
  <c r="X9" s="1"/>
  <c r="AG9"/>
  <c r="AE52"/>
  <c r="X52" s="1"/>
  <c r="AG52"/>
  <c r="AE101"/>
  <c r="X101" s="1"/>
  <c r="AG101"/>
  <c r="AE90" i="24"/>
  <c r="X90" s="1"/>
  <c r="AG90"/>
  <c r="AE77"/>
  <c r="X77" s="1"/>
  <c r="AG77"/>
  <c r="AE5"/>
  <c r="M5" s="1"/>
  <c r="AG5"/>
  <c r="AE67"/>
  <c r="X67" s="1"/>
  <c r="AG67"/>
  <c r="AE135" i="25"/>
  <c r="X135" s="1"/>
  <c r="AG135"/>
  <c r="AE65" i="24"/>
  <c r="X65" s="1"/>
  <c r="AG65"/>
  <c r="AE95"/>
  <c r="X95" s="1"/>
  <c r="AG95"/>
  <c r="AE125"/>
  <c r="X125" s="1"/>
  <c r="AG125"/>
  <c r="AE72"/>
  <c r="X72" s="1"/>
  <c r="AG72"/>
  <c r="AE63"/>
  <c r="X63" s="1"/>
  <c r="AG63"/>
  <c r="AE8"/>
  <c r="M8" s="1"/>
  <c r="AG8"/>
  <c r="AE135"/>
  <c r="X135" s="1"/>
  <c r="AG135"/>
  <c r="AE78"/>
  <c r="X78" s="1"/>
  <c r="AG78"/>
  <c r="AE14" i="18"/>
  <c r="X14" s="1"/>
  <c r="AG14"/>
  <c r="AE144"/>
  <c r="AG144"/>
  <c r="AE94"/>
  <c r="X94" s="1"/>
  <c r="AG94"/>
  <c r="AE33"/>
  <c r="X33" s="1"/>
  <c r="AG33"/>
  <c r="I33" s="1"/>
  <c r="AE134" i="25"/>
  <c r="X134" s="1"/>
  <c r="AG134"/>
  <c r="AE131"/>
  <c r="X131" s="1"/>
  <c r="AG131"/>
  <c r="AE122"/>
  <c r="X122" s="1"/>
  <c r="AG122"/>
  <c r="I122" s="1"/>
  <c r="AE21"/>
  <c r="X21" s="1"/>
  <c r="AG21"/>
  <c r="AE123"/>
  <c r="X123" s="1"/>
  <c r="AG123"/>
  <c r="I123" s="1"/>
  <c r="AE142"/>
  <c r="M142" s="1"/>
  <c r="AG142"/>
  <c r="AE132" i="18"/>
  <c r="X132" s="1"/>
  <c r="AG132"/>
  <c r="AE83"/>
  <c r="X83" s="1"/>
  <c r="AG83"/>
  <c r="AE120" i="24"/>
  <c r="X120" s="1"/>
  <c r="AG120"/>
  <c r="I120" s="1"/>
  <c r="AE63" i="18"/>
  <c r="X63" s="1"/>
  <c r="AG63"/>
  <c r="I63" s="1"/>
  <c r="AE131"/>
  <c r="X131" s="1"/>
  <c r="AG131"/>
  <c r="AE59"/>
  <c r="X59" s="1"/>
  <c r="AG59"/>
  <c r="I59" s="1"/>
  <c r="AE38"/>
  <c r="X38" s="1"/>
  <c r="AG38"/>
  <c r="AM107" i="14"/>
  <c r="AE34" i="25"/>
  <c r="X34" s="1"/>
  <c r="AG34"/>
  <c r="AM128" i="14"/>
  <c r="AE34" i="24"/>
  <c r="X34" s="1"/>
  <c r="AG34"/>
  <c r="AE77" i="18"/>
  <c r="X77" s="1"/>
  <c r="AG77"/>
  <c r="AE17"/>
  <c r="X17" s="1"/>
  <c r="AG17"/>
  <c r="AE73" i="24"/>
  <c r="X73" s="1"/>
  <c r="AG73"/>
  <c r="AE47" i="25"/>
  <c r="X47" s="1"/>
  <c r="AG47"/>
  <c r="AE29" i="24"/>
  <c r="X29" s="1"/>
  <c r="AG29"/>
  <c r="AE61"/>
  <c r="X61" s="1"/>
  <c r="AG61"/>
  <c r="AE12" i="18"/>
  <c r="X12" s="1"/>
  <c r="AG12"/>
  <c r="AE97"/>
  <c r="X97" s="1"/>
  <c r="AG97"/>
  <c r="AE99" i="25"/>
  <c r="X99" s="1"/>
  <c r="AG99"/>
  <c r="AE124"/>
  <c r="X124" s="1"/>
  <c r="AG124"/>
  <c r="I124" s="1"/>
  <c r="AE141" i="24"/>
  <c r="X141" s="1"/>
  <c r="AG141"/>
  <c r="AE130"/>
  <c r="X130" s="1"/>
  <c r="AG130"/>
  <c r="AE67" i="25"/>
  <c r="X67" s="1"/>
  <c r="AG67"/>
  <c r="AE145" i="24"/>
  <c r="X145" s="1"/>
  <c r="AG145"/>
  <c r="AE104" i="25"/>
  <c r="X104" s="1"/>
  <c r="AG104"/>
  <c r="AE79" i="24"/>
  <c r="X79" s="1"/>
  <c r="AG79"/>
  <c r="AE67" i="18"/>
  <c r="X67" s="1"/>
  <c r="AG67"/>
  <c r="AE100" i="25"/>
  <c r="X100" s="1"/>
  <c r="AG100"/>
  <c r="AE144" i="24"/>
  <c r="X144" s="1"/>
  <c r="AG144"/>
  <c r="AE18" i="25"/>
  <c r="X18" s="1"/>
  <c r="AG18"/>
  <c r="AE85"/>
  <c r="X85" s="1"/>
  <c r="AG85"/>
  <c r="AE110" i="24"/>
  <c r="X110" s="1"/>
  <c r="AG110"/>
  <c r="I110" s="1"/>
  <c r="AE116"/>
  <c r="X116" s="1"/>
  <c r="AG116"/>
  <c r="I116" s="1"/>
  <c r="AE135" i="18"/>
  <c r="X135" s="1"/>
  <c r="AG135"/>
  <c r="AE96"/>
  <c r="X96" s="1"/>
  <c r="AG96"/>
  <c r="AE96" i="25"/>
  <c r="X96" s="1"/>
  <c r="AG96"/>
  <c r="AE88" i="18"/>
  <c r="X88" s="1"/>
  <c r="AG88"/>
  <c r="AE23" i="25"/>
  <c r="X23" s="1"/>
  <c r="AG23"/>
  <c r="AE126"/>
  <c r="X126" s="1"/>
  <c r="AG126"/>
  <c r="I126" s="1"/>
  <c r="AE62" i="24"/>
  <c r="X62" s="1"/>
  <c r="AG62"/>
  <c r="AE52"/>
  <c r="X52" s="1"/>
  <c r="AG52"/>
  <c r="AE43"/>
  <c r="X43" s="1"/>
  <c r="AG43"/>
  <c r="AE157" i="18"/>
  <c r="AG157"/>
  <c r="AA20" i="25"/>
  <c r="AE96" i="24"/>
  <c r="X96" s="1"/>
  <c r="AG96"/>
  <c r="AE151" i="18"/>
  <c r="AG151"/>
  <c r="AE99" i="24"/>
  <c r="X99" s="1"/>
  <c r="AG99"/>
  <c r="AE13" i="18"/>
  <c r="X13" s="1"/>
  <c r="AG13"/>
  <c r="AE53" i="25"/>
  <c r="X53" s="1"/>
  <c r="AG53"/>
  <c r="AE20" i="24"/>
  <c r="X20" s="1"/>
  <c r="AG20"/>
  <c r="AE118" i="25"/>
  <c r="X118" s="1"/>
  <c r="AG118"/>
  <c r="I118" s="1"/>
  <c r="AE130"/>
  <c r="X130" s="1"/>
  <c r="AG130"/>
  <c r="AE40" i="24"/>
  <c r="X40" s="1"/>
  <c r="AG40"/>
  <c r="AE100" i="18"/>
  <c r="X100" s="1"/>
  <c r="AG100"/>
  <c r="AE145"/>
  <c r="AG145"/>
  <c r="AE36" i="24"/>
  <c r="X36" s="1"/>
  <c r="AG36"/>
  <c r="AE76" i="25"/>
  <c r="X76" s="1"/>
  <c r="AG76"/>
  <c r="AE36"/>
  <c r="X36" s="1"/>
  <c r="AG36"/>
  <c r="AE19" i="24"/>
  <c r="X19" s="1"/>
  <c r="AG19"/>
  <c r="AE25"/>
  <c r="X25" s="1"/>
  <c r="AG25"/>
  <c r="AE98" i="25"/>
  <c r="X98" s="1"/>
  <c r="AG98"/>
  <c r="AE25"/>
  <c r="X25" s="1"/>
  <c r="AG25"/>
  <c r="AE28" i="24"/>
  <c r="X28" s="1"/>
  <c r="AG28"/>
  <c r="AE106" i="25"/>
  <c r="X106" s="1"/>
  <c r="AG106"/>
  <c r="AE106" i="24"/>
  <c r="X106" s="1"/>
  <c r="AG106"/>
  <c r="AE86" i="25"/>
  <c r="X86" s="1"/>
  <c r="AG86"/>
  <c r="AE70"/>
  <c r="X70" s="1"/>
  <c r="AG70"/>
  <c r="AE24" i="18"/>
  <c r="X24" s="1"/>
  <c r="AG24"/>
  <c r="AE38" i="24"/>
  <c r="X38" s="1"/>
  <c r="AG38"/>
  <c r="AE81" i="25"/>
  <c r="X81" s="1"/>
  <c r="AG81"/>
  <c r="AE73"/>
  <c r="X73" s="1"/>
  <c r="AG73"/>
  <c r="AE26" i="24"/>
  <c r="X26" s="1"/>
  <c r="AG26"/>
  <c r="AE87" i="18"/>
  <c r="X87" s="1"/>
  <c r="AG87"/>
  <c r="AE44" i="25"/>
  <c r="X44" s="1"/>
  <c r="AG44"/>
  <c r="AE27"/>
  <c r="X27" s="1"/>
  <c r="AG27"/>
  <c r="AE101" i="24"/>
  <c r="X101" s="1"/>
  <c r="AG101"/>
  <c r="AE111" i="25"/>
  <c r="X111" s="1"/>
  <c r="AG111"/>
  <c r="I111" s="1"/>
  <c r="AF91" i="18"/>
  <c r="Q91" s="1"/>
  <c r="AE82" i="25"/>
  <c r="X82" s="1"/>
  <c r="AG82"/>
  <c r="AE32"/>
  <c r="X32" s="1"/>
  <c r="AG32"/>
  <c r="AE113" i="24"/>
  <c r="X113" s="1"/>
  <c r="AG113"/>
  <c r="AE87"/>
  <c r="X87" s="1"/>
  <c r="AG87"/>
  <c r="AE82" i="18"/>
  <c r="X82" s="1"/>
  <c r="AG82"/>
  <c r="AE126"/>
  <c r="X126" s="1"/>
  <c r="AG126"/>
  <c r="AE149"/>
  <c r="AG149"/>
  <c r="AE93" i="25"/>
  <c r="X93" s="1"/>
  <c r="AG93"/>
  <c r="AE107"/>
  <c r="X107" s="1"/>
  <c r="AG107"/>
  <c r="AE35"/>
  <c r="X35" s="1"/>
  <c r="AG35"/>
  <c r="AE58" i="18"/>
  <c r="X58" s="1"/>
  <c r="AG58"/>
  <c r="AE22"/>
  <c r="X22" s="1"/>
  <c r="AG22"/>
  <c r="AE87" i="25"/>
  <c r="X87" s="1"/>
  <c r="AG87"/>
  <c r="AE45" i="18"/>
  <c r="X45" s="1"/>
  <c r="AG45"/>
  <c r="I45" s="1"/>
  <c r="AE66" i="25"/>
  <c r="X66" s="1"/>
  <c r="AG66"/>
  <c r="AE7"/>
  <c r="M7" s="1"/>
  <c r="AG7"/>
  <c r="AE4"/>
  <c r="M4" s="1"/>
  <c r="AG4"/>
  <c r="AE61"/>
  <c r="X61" s="1"/>
  <c r="AG61"/>
  <c r="AE39"/>
  <c r="X39" s="1"/>
  <c r="AG39"/>
  <c r="AE84"/>
  <c r="X84" s="1"/>
  <c r="AG84"/>
  <c r="AE52" i="18"/>
  <c r="X52" s="1"/>
  <c r="AG52"/>
  <c r="AE86"/>
  <c r="X86" s="1"/>
  <c r="AG86"/>
  <c r="AE90" i="25"/>
  <c r="X90" s="1"/>
  <c r="AG90"/>
  <c r="AE7" i="18"/>
  <c r="X7" s="1"/>
  <c r="AG7"/>
  <c r="AE122"/>
  <c r="X122" s="1"/>
  <c r="AG122"/>
  <c r="I122" s="1"/>
  <c r="AE54" i="25"/>
  <c r="X54" s="1"/>
  <c r="AG54"/>
  <c r="AE115"/>
  <c r="X115" s="1"/>
  <c r="AG115"/>
  <c r="I115" s="1"/>
  <c r="AE142" i="24"/>
  <c r="X142" s="1"/>
  <c r="AG142"/>
  <c r="AE15"/>
  <c r="X15" s="1"/>
  <c r="AG15"/>
  <c r="AE95" i="18"/>
  <c r="X95" s="1"/>
  <c r="AG95"/>
  <c r="AE90"/>
  <c r="X90" s="1"/>
  <c r="AG90"/>
  <c r="AE49"/>
  <c r="X49" s="1"/>
  <c r="AG49"/>
  <c r="I49" s="1"/>
  <c r="AE80" i="25"/>
  <c r="X80" s="1"/>
  <c r="AG80"/>
  <c r="AE127" i="24"/>
  <c r="X127" s="1"/>
  <c r="AG127"/>
  <c r="AE50"/>
  <c r="X50" s="1"/>
  <c r="AG50"/>
  <c r="AE108"/>
  <c r="X108" s="1"/>
  <c r="AG108"/>
  <c r="AE66"/>
  <c r="X66" s="1"/>
  <c r="AG66"/>
  <c r="AE131"/>
  <c r="X131" s="1"/>
  <c r="AG131"/>
  <c r="AE86"/>
  <c r="X86" s="1"/>
  <c r="AG86"/>
  <c r="AE130" i="18"/>
  <c r="X130" s="1"/>
  <c r="AG130"/>
  <c r="AE112"/>
  <c r="X112" s="1"/>
  <c r="AG112"/>
  <c r="I112" s="1"/>
  <c r="AE155"/>
  <c r="AG155"/>
  <c r="AE15"/>
  <c r="X15" s="1"/>
  <c r="AG15"/>
  <c r="AE36"/>
  <c r="X36" s="1"/>
  <c r="AG36"/>
  <c r="I36" s="1"/>
  <c r="AE148"/>
  <c r="AG148"/>
  <c r="AE112" i="25"/>
  <c r="X112" s="1"/>
  <c r="AG112"/>
  <c r="I112" s="1"/>
  <c r="AE38"/>
  <c r="X38" s="1"/>
  <c r="AG38"/>
  <c r="AE12"/>
  <c r="X12" s="1"/>
  <c r="AG12"/>
  <c r="AE55"/>
  <c r="X55" s="1"/>
  <c r="AG55"/>
  <c r="AE94"/>
  <c r="X94" s="1"/>
  <c r="AG94"/>
  <c r="AE14"/>
  <c r="X14" s="1"/>
  <c r="AG14"/>
  <c r="AE43"/>
  <c r="X43" s="1"/>
  <c r="AG43"/>
  <c r="AE123" i="24"/>
  <c r="X123" s="1"/>
  <c r="AG123"/>
  <c r="I123" s="1"/>
  <c r="AE46"/>
  <c r="X46" s="1"/>
  <c r="AG46"/>
  <c r="AE109"/>
  <c r="X109" s="1"/>
  <c r="AG109"/>
  <c r="AE105" i="18"/>
  <c r="X105" s="1"/>
  <c r="AG105"/>
  <c r="AE118"/>
  <c r="X118" s="1"/>
  <c r="AG118"/>
  <c r="I118" s="1"/>
  <c r="AE91" i="25"/>
  <c r="X91" s="1"/>
  <c r="AG91"/>
  <c r="AE65"/>
  <c r="X65" s="1"/>
  <c r="AG65"/>
  <c r="AE49"/>
  <c r="X49" s="1"/>
  <c r="AG49"/>
  <c r="AE129"/>
  <c r="X129" s="1"/>
  <c r="AG129"/>
  <c r="AE48"/>
  <c r="X48" s="1"/>
  <c r="AG48"/>
  <c r="AE125"/>
  <c r="X125" s="1"/>
  <c r="AG125"/>
  <c r="I125" s="1"/>
  <c r="AE30" i="24"/>
  <c r="X30" s="1"/>
  <c r="AG30"/>
  <c r="AE70" i="18"/>
  <c r="X70" s="1"/>
  <c r="AG70"/>
  <c r="AE26"/>
  <c r="X26" s="1"/>
  <c r="AG26"/>
  <c r="AE18"/>
  <c r="X18" s="1"/>
  <c r="AG18"/>
  <c r="AE59" i="24"/>
  <c r="X59" s="1"/>
  <c r="AG59"/>
  <c r="AE35" i="18"/>
  <c r="X35" s="1"/>
  <c r="AG35"/>
  <c r="I35" s="1"/>
  <c r="AE115"/>
  <c r="X115" s="1"/>
  <c r="AG115"/>
  <c r="I115" s="1"/>
  <c r="AE146"/>
  <c r="AG146"/>
  <c r="AE145" i="25"/>
  <c r="AG145"/>
  <c r="AE97" i="24"/>
  <c r="X97" s="1"/>
  <c r="AG97"/>
  <c r="AF28" i="25"/>
  <c r="AE108"/>
  <c r="X108" s="1"/>
  <c r="AG108"/>
  <c r="AE88" i="24"/>
  <c r="X88" s="1"/>
  <c r="AG88"/>
  <c r="AE8" i="18"/>
  <c r="X8" s="1"/>
  <c r="AG8"/>
  <c r="AE43"/>
  <c r="X43" s="1"/>
  <c r="AG43"/>
  <c r="I43" s="1"/>
  <c r="AE51" i="24"/>
  <c r="X51" s="1"/>
  <c r="AG51"/>
  <c r="AE126"/>
  <c r="X126" s="1"/>
  <c r="AG126"/>
  <c r="AE42" i="18"/>
  <c r="X42" s="1"/>
  <c r="AG42"/>
  <c r="I42" s="1"/>
  <c r="AE30"/>
  <c r="X30" s="1"/>
  <c r="AG30"/>
  <c r="I30" s="1"/>
  <c r="AE37"/>
  <c r="X37" s="1"/>
  <c r="AG37"/>
  <c r="I37" s="1"/>
  <c r="AE103"/>
  <c r="X103" s="1"/>
  <c r="AG103"/>
  <c r="AE102" i="25"/>
  <c r="X102" s="1"/>
  <c r="AG102"/>
  <c r="AE10"/>
  <c r="X10" s="1"/>
  <c r="AG10"/>
  <c r="AE116"/>
  <c r="X116" s="1"/>
  <c r="AG116"/>
  <c r="I116" s="1"/>
  <c r="AE92"/>
  <c r="X92" s="1"/>
  <c r="AG92"/>
  <c r="AE63"/>
  <c r="X63" s="1"/>
  <c r="AG63"/>
  <c r="AE60" i="24"/>
  <c r="X60" s="1"/>
  <c r="AG60"/>
  <c r="AE92"/>
  <c r="X92" s="1"/>
  <c r="AG92"/>
  <c r="AE12"/>
  <c r="X12" s="1"/>
  <c r="AG12"/>
  <c r="AE50" i="25"/>
  <c r="X50" s="1"/>
  <c r="AG50"/>
  <c r="AE74"/>
  <c r="X74" s="1"/>
  <c r="AG74"/>
  <c r="AE33"/>
  <c r="X33" s="1"/>
  <c r="AG33"/>
  <c r="AE105"/>
  <c r="X105" s="1"/>
  <c r="AG105"/>
  <c r="AE19"/>
  <c r="X19" s="1"/>
  <c r="AG19"/>
  <c r="AE56"/>
  <c r="X56" s="1"/>
  <c r="AG56"/>
  <c r="AE77"/>
  <c r="X77" s="1"/>
  <c r="AG77"/>
  <c r="AE94" i="24"/>
  <c r="X94" s="1"/>
  <c r="AG94"/>
  <c r="AE39" i="18"/>
  <c r="X39" s="1"/>
  <c r="AG39"/>
  <c r="I39" s="1"/>
  <c r="AE41" i="24"/>
  <c r="X41" s="1"/>
  <c r="AG41"/>
  <c r="AE55"/>
  <c r="X55" s="1"/>
  <c r="AG55"/>
  <c r="AE105"/>
  <c r="X105" s="1"/>
  <c r="AG105"/>
  <c r="AE109" i="18"/>
  <c r="X109" s="1"/>
  <c r="AG109"/>
  <c r="AE114"/>
  <c r="X114" s="1"/>
  <c r="AG114"/>
  <c r="I114" s="1"/>
  <c r="AE10"/>
  <c r="X10" s="1"/>
  <c r="AG10"/>
  <c r="AE54"/>
  <c r="X54" s="1"/>
  <c r="AG54"/>
  <c r="I54" s="1"/>
  <c r="AE99"/>
  <c r="X99" s="1"/>
  <c r="AG99"/>
  <c r="AE108"/>
  <c r="X108" s="1"/>
  <c r="AG108"/>
  <c r="AF24" i="25"/>
  <c r="AE121"/>
  <c r="X121" s="1"/>
  <c r="AG121"/>
  <c r="I121" s="1"/>
  <c r="AE88"/>
  <c r="X88" s="1"/>
  <c r="AG88"/>
  <c r="AE89"/>
  <c r="X89" s="1"/>
  <c r="AG89"/>
  <c r="AE95"/>
  <c r="X95" s="1"/>
  <c r="AG95"/>
  <c r="AE143" i="24"/>
  <c r="X143" s="1"/>
  <c r="AG143"/>
  <c r="AE10"/>
  <c r="X10" s="1"/>
  <c r="AG10"/>
  <c r="AE89"/>
  <c r="X89" s="1"/>
  <c r="AG89"/>
  <c r="AE50" i="18"/>
  <c r="X50" s="1"/>
  <c r="AG50"/>
  <c r="AE106"/>
  <c r="X106" s="1"/>
  <c r="AG106"/>
  <c r="AE46"/>
  <c r="X46" s="1"/>
  <c r="AG46"/>
  <c r="I46" s="1"/>
  <c r="AE48"/>
  <c r="X48" s="1"/>
  <c r="AG48"/>
  <c r="I48" s="1"/>
  <c r="AE72"/>
  <c r="X72" s="1"/>
  <c r="AG72"/>
  <c r="AE103" i="25"/>
  <c r="X103" s="1"/>
  <c r="AG103"/>
  <c r="AN5" i="14"/>
  <c r="AE14" i="24"/>
  <c r="X14" s="1"/>
  <c r="AG14"/>
  <c r="AE76"/>
  <c r="X76" s="1"/>
  <c r="AG76"/>
  <c r="AE93" i="18"/>
  <c r="X93" s="1"/>
  <c r="AG93"/>
  <c r="AE30" i="25"/>
  <c r="X30" s="1"/>
  <c r="AG30"/>
  <c r="AE93" i="24"/>
  <c r="X93" s="1"/>
  <c r="AG93"/>
  <c r="AE121"/>
  <c r="X121" s="1"/>
  <c r="AG121"/>
  <c r="I121" s="1"/>
  <c r="AE147" i="18"/>
  <c r="AG147"/>
  <c r="AE59" i="25"/>
  <c r="X59" s="1"/>
  <c r="AG59"/>
  <c r="AE140" i="24"/>
  <c r="X140" s="1"/>
  <c r="AG140"/>
  <c r="AE97" i="25"/>
  <c r="X97" s="1"/>
  <c r="AG97"/>
  <c r="AE57"/>
  <c r="X57" s="1"/>
  <c r="AG57"/>
  <c r="AE137"/>
  <c r="X137" s="1"/>
  <c r="AG137"/>
  <c r="AE110"/>
  <c r="X110" s="1"/>
  <c r="AG110"/>
  <c r="I110" s="1"/>
  <c r="AE27" i="24"/>
  <c r="X27" s="1"/>
  <c r="AG27"/>
  <c r="AE134"/>
  <c r="X134" s="1"/>
  <c r="AG134"/>
  <c r="AE89" i="18"/>
  <c r="X89" s="1"/>
  <c r="AG89"/>
  <c r="AE114" i="25"/>
  <c r="X114" s="1"/>
  <c r="AG114"/>
  <c r="I114" s="1"/>
  <c r="AE5"/>
  <c r="M5" s="1"/>
  <c r="AG5"/>
  <c r="AE122" i="24"/>
  <c r="X122" s="1"/>
  <c r="AG122"/>
  <c r="I122" s="1"/>
  <c r="AE104" i="18"/>
  <c r="X104" s="1"/>
  <c r="AG104"/>
  <c r="AE71" i="25"/>
  <c r="X71" s="1"/>
  <c r="AG71"/>
  <c r="AE45"/>
  <c r="X45" s="1"/>
  <c r="AG45"/>
  <c r="AE124" i="24"/>
  <c r="X124" s="1"/>
  <c r="AG124"/>
  <c r="I124" s="1"/>
  <c r="AE58"/>
  <c r="X58" s="1"/>
  <c r="AG58"/>
  <c r="AE101" i="18"/>
  <c r="X101" s="1"/>
  <c r="AG101"/>
  <c r="AE152"/>
  <c r="AG152"/>
  <c r="AE6"/>
  <c r="X6" s="1"/>
  <c r="AG6"/>
  <c r="AE121"/>
  <c r="X121" s="1"/>
  <c r="AG121"/>
  <c r="AE120"/>
  <c r="X120" s="1"/>
  <c r="AG120"/>
  <c r="AE153"/>
  <c r="AG153"/>
  <c r="AN28" i="14"/>
  <c r="AN10"/>
  <c r="AN11"/>
  <c r="AN8"/>
  <c r="AN20"/>
  <c r="AN21"/>
  <c r="AN15"/>
  <c r="AN144"/>
  <c r="AJ146"/>
  <c r="AM26"/>
  <c r="AN35"/>
  <c r="AN27"/>
  <c r="AN137"/>
  <c r="AN136"/>
  <c r="AN149"/>
  <c r="AN141"/>
  <c r="AG145"/>
  <c r="Z145"/>
  <c r="AN138"/>
  <c r="AN45"/>
  <c r="AN128"/>
  <c r="AN139"/>
  <c r="AN133"/>
  <c r="AN150"/>
  <c r="AN47"/>
  <c r="AN129"/>
  <c r="AN131"/>
  <c r="AN152"/>
  <c r="AN155"/>
  <c r="AN156"/>
  <c r="AN154"/>
  <c r="AN46"/>
  <c r="AM124"/>
  <c r="AM146"/>
  <c r="AM156"/>
  <c r="AM140"/>
  <c r="AM144"/>
  <c r="AM133"/>
  <c r="AM21"/>
  <c r="AM130"/>
  <c r="AM105"/>
  <c r="AM143"/>
  <c r="AM106"/>
  <c r="AM155"/>
  <c r="AM136"/>
  <c r="AM126"/>
  <c r="AM142"/>
  <c r="AM137"/>
  <c r="AM135"/>
  <c r="AM147"/>
  <c r="AM152"/>
  <c r="AM19"/>
  <c r="AM131"/>
  <c r="AM139"/>
  <c r="AM141"/>
  <c r="AM132"/>
  <c r="AM27"/>
  <c r="AM29"/>
  <c r="AM151"/>
  <c r="AM154"/>
  <c r="AM150"/>
  <c r="AM28"/>
  <c r="AL135"/>
  <c r="AL136"/>
  <c r="AL129"/>
  <c r="AL146"/>
  <c r="AL144"/>
  <c r="X146"/>
  <c r="AE146"/>
  <c r="AL128"/>
  <c r="AL127"/>
  <c r="AL156"/>
  <c r="AL133"/>
  <c r="AL145"/>
  <c r="AL125"/>
  <c r="AL132"/>
  <c r="AL134"/>
  <c r="AL143"/>
  <c r="AL155"/>
  <c r="AL137"/>
  <c r="AL139"/>
  <c r="AL19"/>
  <c r="AL69"/>
  <c r="AL21"/>
  <c r="AM25"/>
  <c r="F15" i="30"/>
  <c r="H33" s="1"/>
  <c r="H35" s="1"/>
  <c r="AE3" i="31"/>
  <c r="F16" i="30"/>
  <c r="U11" i="29"/>
  <c r="W11"/>
  <c r="U10"/>
  <c r="W10"/>
  <c r="U8"/>
  <c r="W8"/>
  <c r="U9"/>
  <c r="W9"/>
  <c r="AM104" i="14"/>
  <c r="AN64"/>
  <c r="AM6"/>
  <c r="AM14"/>
  <c r="AM12"/>
  <c r="AM4"/>
  <c r="AM3"/>
  <c r="AM15"/>
  <c r="AN54"/>
  <c r="AM23"/>
  <c r="AM22"/>
  <c r="AM24"/>
  <c r="AN58"/>
  <c r="AN53"/>
  <c r="AN63"/>
  <c r="AN51"/>
  <c r="AN49"/>
  <c r="AN52"/>
  <c r="AN59"/>
  <c r="AN56"/>
  <c r="AL18"/>
  <c r="AL14"/>
  <c r="AL8"/>
  <c r="AL10"/>
  <c r="AL7"/>
  <c r="AL9"/>
  <c r="AL22"/>
  <c r="AN33"/>
  <c r="AL66"/>
  <c r="AM108"/>
  <c r="AN42"/>
  <c r="AN26"/>
  <c r="AN24"/>
  <c r="AN44"/>
  <c r="AN39"/>
  <c r="AM44"/>
  <c r="O149" i="25" l="1"/>
  <c r="P149"/>
  <c r="X163" i="18"/>
  <c r="AF163"/>
  <c r="M163"/>
  <c r="J159"/>
  <c r="AA159"/>
  <c r="I159"/>
  <c r="J163"/>
  <c r="AA163"/>
  <c r="I163"/>
  <c r="AH162" i="14" s="1"/>
  <c r="X165" i="18"/>
  <c r="AH164" i="14" s="1"/>
  <c r="AF165" i="18"/>
  <c r="K165" s="1"/>
  <c r="J171"/>
  <c r="AA171"/>
  <c r="AA170"/>
  <c r="J170"/>
  <c r="X158"/>
  <c r="AF158"/>
  <c r="M158"/>
  <c r="X162"/>
  <c r="AF162"/>
  <c r="M162"/>
  <c r="M164"/>
  <c r="X164"/>
  <c r="AF164"/>
  <c r="X171"/>
  <c r="AH170" i="14" s="1"/>
  <c r="AF171" i="18"/>
  <c r="X170"/>
  <c r="AH169" i="14" s="1"/>
  <c r="AF170" i="18"/>
  <c r="AA172"/>
  <c r="J172"/>
  <c r="J161"/>
  <c r="AA161"/>
  <c r="I161"/>
  <c r="X159"/>
  <c r="AF159"/>
  <c r="M159"/>
  <c r="J168"/>
  <c r="AA168"/>
  <c r="X169"/>
  <c r="AH168" i="14" s="1"/>
  <c r="AF169" i="18"/>
  <c r="J167"/>
  <c r="AA167"/>
  <c r="AA166"/>
  <c r="J166"/>
  <c r="J160"/>
  <c r="AA160"/>
  <c r="I160"/>
  <c r="X172"/>
  <c r="AH171" i="14" s="1"/>
  <c r="AF172" i="18"/>
  <c r="AA169"/>
  <c r="J169"/>
  <c r="X161"/>
  <c r="AF161"/>
  <c r="M161"/>
  <c r="X168"/>
  <c r="AH167" i="14" s="1"/>
  <c r="AF168" i="18"/>
  <c r="AA165"/>
  <c r="J165"/>
  <c r="X167"/>
  <c r="AH166" i="14" s="1"/>
  <c r="AF167" i="18"/>
  <c r="K167" s="1"/>
  <c r="X166"/>
  <c r="AH165" i="14" s="1"/>
  <c r="AF166" i="18"/>
  <c r="K166" s="1"/>
  <c r="X160"/>
  <c r="AF160"/>
  <c r="M160"/>
  <c r="AA158"/>
  <c r="J158"/>
  <c r="I158"/>
  <c r="AH157" i="14" s="1"/>
  <c r="AA162" i="18"/>
  <c r="J162"/>
  <c r="I162"/>
  <c r="AH161" i="14" s="1"/>
  <c r="AA164" i="18"/>
  <c r="J164"/>
  <c r="I164"/>
  <c r="AH163" i="14" s="1"/>
  <c r="O147" i="25"/>
  <c r="P147"/>
  <c r="X159"/>
  <c r="AJ158" i="14" s="1"/>
  <c r="AF159" i="25"/>
  <c r="X157"/>
  <c r="AJ156" i="14" s="1"/>
  <c r="AF157" i="25"/>
  <c r="L147"/>
  <c r="V146" i="14" s="1"/>
  <c r="S146"/>
  <c r="AA163" i="25"/>
  <c r="J163"/>
  <c r="Z147"/>
  <c r="Y147"/>
  <c r="Q147"/>
  <c r="J156"/>
  <c r="AQ155" i="14" s="1"/>
  <c r="AA156" i="25"/>
  <c r="X167"/>
  <c r="AJ166" i="14" s="1"/>
  <c r="AF167" i="25"/>
  <c r="X172"/>
  <c r="AJ171" i="14" s="1"/>
  <c r="AF172" i="25"/>
  <c r="X165"/>
  <c r="AJ164" i="14" s="1"/>
  <c r="AF165" i="25"/>
  <c r="J155"/>
  <c r="AQ154" i="14" s="1"/>
  <c r="AA155" i="25"/>
  <c r="L149"/>
  <c r="V148" i="14" s="1"/>
  <c r="S148"/>
  <c r="AA168" i="25"/>
  <c r="J168"/>
  <c r="X162"/>
  <c r="AJ161" i="14" s="1"/>
  <c r="AF162" i="25"/>
  <c r="Z149"/>
  <c r="Y149"/>
  <c r="Q149"/>
  <c r="X160"/>
  <c r="AJ159" i="14" s="1"/>
  <c r="AF160" i="25"/>
  <c r="AA150"/>
  <c r="J150"/>
  <c r="AQ149" i="14" s="1"/>
  <c r="X161" i="25"/>
  <c r="AJ160" i="14" s="1"/>
  <c r="AF161" i="25"/>
  <c r="X156"/>
  <c r="AJ155" i="14" s="1"/>
  <c r="AF156" i="25"/>
  <c r="AA166"/>
  <c r="J166"/>
  <c r="AA154"/>
  <c r="J154"/>
  <c r="AQ153" i="14" s="1"/>
  <c r="X150" i="25"/>
  <c r="AF150"/>
  <c r="K150" s="1"/>
  <c r="X151"/>
  <c r="AJ150" i="14" s="1"/>
  <c r="AF151" i="25"/>
  <c r="K151" s="1"/>
  <c r="J171"/>
  <c r="AA171"/>
  <c r="J148"/>
  <c r="AQ147" i="14" s="1"/>
  <c r="AA148" i="25"/>
  <c r="AA164"/>
  <c r="J164"/>
  <c r="X166"/>
  <c r="AJ165" i="14" s="1"/>
  <c r="AF166" i="25"/>
  <c r="X154"/>
  <c r="AJ153" i="14" s="1"/>
  <c r="AF154" i="25"/>
  <c r="X169"/>
  <c r="AJ168" i="14" s="1"/>
  <c r="AF169" i="25"/>
  <c r="J152"/>
  <c r="AQ151" i="14" s="1"/>
  <c r="AA152" i="25"/>
  <c r="J170"/>
  <c r="AA170"/>
  <c r="J153"/>
  <c r="AQ152" i="14" s="1"/>
  <c r="AA153" i="25"/>
  <c r="AA158"/>
  <c r="J158"/>
  <c r="J151"/>
  <c r="AA151"/>
  <c r="X163"/>
  <c r="AJ162" i="14" s="1"/>
  <c r="AF163" i="25"/>
  <c r="J169"/>
  <c r="AA169"/>
  <c r="X155"/>
  <c r="AF155"/>
  <c r="X168"/>
  <c r="AJ167" i="14" s="1"/>
  <c r="AF168" i="25"/>
  <c r="AA159"/>
  <c r="J159"/>
  <c r="AA157"/>
  <c r="J157"/>
  <c r="AQ156" i="14" s="1"/>
  <c r="X171" i="25"/>
  <c r="AJ170" i="14" s="1"/>
  <c r="AF171" i="25"/>
  <c r="X148"/>
  <c r="AF148"/>
  <c r="K148" s="1"/>
  <c r="X164"/>
  <c r="AJ163" i="14" s="1"/>
  <c r="AF164" i="25"/>
  <c r="AA167"/>
  <c r="J167"/>
  <c r="AA172"/>
  <c r="J172"/>
  <c r="J165"/>
  <c r="AA165"/>
  <c r="X152"/>
  <c r="AJ151" i="14" s="1"/>
  <c r="AF152" i="25"/>
  <c r="K152" s="1"/>
  <c r="X170"/>
  <c r="AJ169" i="14" s="1"/>
  <c r="AF170" i="25"/>
  <c r="X153"/>
  <c r="AJ152" i="14" s="1"/>
  <c r="AF153" i="25"/>
  <c r="J162"/>
  <c r="AA162"/>
  <c r="X158"/>
  <c r="AJ157" i="14" s="1"/>
  <c r="AF158" i="25"/>
  <c r="AA160"/>
  <c r="J160"/>
  <c r="AA161"/>
  <c r="J161"/>
  <c r="J157" i="24"/>
  <c r="AP156" i="14" s="1"/>
  <c r="AA157" i="24"/>
  <c r="J166"/>
  <c r="AA166"/>
  <c r="AA164"/>
  <c r="J164"/>
  <c r="X158"/>
  <c r="AI157" i="14" s="1"/>
  <c r="AF158" i="24"/>
  <c r="AA170"/>
  <c r="J170"/>
  <c r="X154"/>
  <c r="AI153" i="14" s="1"/>
  <c r="AF154" i="24"/>
  <c r="X169"/>
  <c r="AI168" i="14" s="1"/>
  <c r="AF169" i="24"/>
  <c r="X157"/>
  <c r="AI156" i="14" s="1"/>
  <c r="AF157" i="24"/>
  <c r="X166"/>
  <c r="AI165" i="14" s="1"/>
  <c r="AF166" i="24"/>
  <c r="X164"/>
  <c r="AI163" i="14" s="1"/>
  <c r="AF164" i="24"/>
  <c r="X147"/>
  <c r="AI146" i="14" s="1"/>
  <c r="AF147" i="24"/>
  <c r="K147" s="1"/>
  <c r="AA149"/>
  <c r="J149"/>
  <c r="X171"/>
  <c r="AI170" i="14" s="1"/>
  <c r="AF171" i="24"/>
  <c r="X160"/>
  <c r="AI159" i="14" s="1"/>
  <c r="AF160" i="24"/>
  <c r="X170"/>
  <c r="AI169" i="14" s="1"/>
  <c r="AF170" i="24"/>
  <c r="AA172"/>
  <c r="J172"/>
  <c r="AA159"/>
  <c r="J159"/>
  <c r="X150"/>
  <c r="AI149" i="14" s="1"/>
  <c r="AF150" i="24"/>
  <c r="J169"/>
  <c r="AA169"/>
  <c r="X161"/>
  <c r="AI160" i="14" s="1"/>
  <c r="AF161" i="24"/>
  <c r="AA160"/>
  <c r="J160"/>
  <c r="X152"/>
  <c r="AI151" i="14" s="1"/>
  <c r="AF152" i="24"/>
  <c r="Y163"/>
  <c r="Z163"/>
  <c r="Q163"/>
  <c r="J162"/>
  <c r="AA162"/>
  <c r="L163"/>
  <c r="AP162" i="14"/>
  <c r="R162"/>
  <c r="J153" i="24"/>
  <c r="AP152" i="14" s="1"/>
  <c r="AA153" i="24"/>
  <c r="J165"/>
  <c r="AA165"/>
  <c r="X149"/>
  <c r="AI148" i="14" s="1"/>
  <c r="AF149" i="24"/>
  <c r="J167"/>
  <c r="AA167"/>
  <c r="J168"/>
  <c r="AA168"/>
  <c r="AA156"/>
  <c r="J156"/>
  <c r="X172"/>
  <c r="AI171" i="14" s="1"/>
  <c r="AF172" i="24"/>
  <c r="X159"/>
  <c r="AI158" i="14" s="1"/>
  <c r="AF159" i="24"/>
  <c r="X155"/>
  <c r="AF155"/>
  <c r="AA147"/>
  <c r="J147"/>
  <c r="X148"/>
  <c r="AF148"/>
  <c r="K148" s="1"/>
  <c r="AA171"/>
  <c r="J171"/>
  <c r="X151"/>
  <c r="AF151"/>
  <c r="AA155"/>
  <c r="J155"/>
  <c r="AA150"/>
  <c r="J150"/>
  <c r="AP149" i="14" s="1"/>
  <c r="X162" i="24"/>
  <c r="AI161" i="14" s="1"/>
  <c r="AF162" i="24"/>
  <c r="J158"/>
  <c r="AA158"/>
  <c r="X153"/>
  <c r="AI152" i="14" s="1"/>
  <c r="AF153" i="24"/>
  <c r="X165"/>
  <c r="AI164" i="14" s="1"/>
  <c r="AF165" i="24"/>
  <c r="J148"/>
  <c r="AP147" i="14" s="1"/>
  <c r="AA148" i="24"/>
  <c r="AA161"/>
  <c r="J161"/>
  <c r="X167"/>
  <c r="AI166" i="14" s="1"/>
  <c r="AF167" i="24"/>
  <c r="X168"/>
  <c r="AI167" i="14" s="1"/>
  <c r="AF168" i="24"/>
  <c r="X156"/>
  <c r="AI155" i="14" s="1"/>
  <c r="AF156" i="24"/>
  <c r="J151"/>
  <c r="AP150" i="14" s="1"/>
  <c r="AA151" i="24"/>
  <c r="AA152"/>
  <c r="J152"/>
  <c r="AA154"/>
  <c r="J154"/>
  <c r="AP153" i="14" s="1"/>
  <c r="J6" i="25"/>
  <c r="I6"/>
  <c r="J7"/>
  <c r="I7"/>
  <c r="J4"/>
  <c r="I4"/>
  <c r="J8"/>
  <c r="I8"/>
  <c r="J5"/>
  <c r="I5"/>
  <c r="X8"/>
  <c r="M8"/>
  <c r="K24"/>
  <c r="O24" s="1"/>
  <c r="Q24"/>
  <c r="K20"/>
  <c r="O20" s="1"/>
  <c r="Q20"/>
  <c r="AQ19" i="14" s="1"/>
  <c r="K28" i="25"/>
  <c r="O28" s="1"/>
  <c r="Q28"/>
  <c r="J8" i="24"/>
  <c r="I8"/>
  <c r="AM7" i="14" s="1"/>
  <c r="J5" i="24"/>
  <c r="I5"/>
  <c r="J6"/>
  <c r="I6"/>
  <c r="J7"/>
  <c r="I7"/>
  <c r="J4"/>
  <c r="I4"/>
  <c r="X6"/>
  <c r="M6"/>
  <c r="J142" i="25"/>
  <c r="I142"/>
  <c r="J146"/>
  <c r="I146"/>
  <c r="J141"/>
  <c r="I141"/>
  <c r="X145"/>
  <c r="M145"/>
  <c r="X144"/>
  <c r="M144"/>
  <c r="J138"/>
  <c r="I138"/>
  <c r="X146"/>
  <c r="M146"/>
  <c r="J145"/>
  <c r="I145"/>
  <c r="J144"/>
  <c r="I144"/>
  <c r="J143"/>
  <c r="I143"/>
  <c r="AN142" i="14" s="1"/>
  <c r="J139" i="25"/>
  <c r="I139"/>
  <c r="J140"/>
  <c r="I140"/>
  <c r="J153" i="18"/>
  <c r="I153"/>
  <c r="J152"/>
  <c r="I152"/>
  <c r="X155"/>
  <c r="M155"/>
  <c r="X157"/>
  <c r="M157"/>
  <c r="J150"/>
  <c r="I150"/>
  <c r="J156"/>
  <c r="I156"/>
  <c r="J154"/>
  <c r="I154"/>
  <c r="J155"/>
  <c r="I155"/>
  <c r="X151"/>
  <c r="M151"/>
  <c r="J157"/>
  <c r="I157"/>
  <c r="X149"/>
  <c r="M149"/>
  <c r="J151"/>
  <c r="I151"/>
  <c r="X153"/>
  <c r="M153"/>
  <c r="X152"/>
  <c r="M152"/>
  <c r="J149"/>
  <c r="I149"/>
  <c r="X150"/>
  <c r="M150"/>
  <c r="X156"/>
  <c r="M156"/>
  <c r="X154"/>
  <c r="M154"/>
  <c r="X144"/>
  <c r="M144"/>
  <c r="X143"/>
  <c r="M143"/>
  <c r="X147"/>
  <c r="M147"/>
  <c r="X145"/>
  <c r="M145"/>
  <c r="J144"/>
  <c r="I144"/>
  <c r="J138"/>
  <c r="I138"/>
  <c r="J143"/>
  <c r="I143"/>
  <c r="X141"/>
  <c r="M141"/>
  <c r="J140"/>
  <c r="I140"/>
  <c r="J147"/>
  <c r="I147"/>
  <c r="X146"/>
  <c r="M146"/>
  <c r="X148"/>
  <c r="M148"/>
  <c r="J145"/>
  <c r="I145"/>
  <c r="J141"/>
  <c r="I141"/>
  <c r="X142"/>
  <c r="M142"/>
  <c r="X139"/>
  <c r="M139"/>
  <c r="X138"/>
  <c r="M138"/>
  <c r="J146"/>
  <c r="I146"/>
  <c r="J148"/>
  <c r="I148"/>
  <c r="J142"/>
  <c r="I142"/>
  <c r="J139"/>
  <c r="I139"/>
  <c r="X140"/>
  <c r="M140"/>
  <c r="X6" i="25"/>
  <c r="X7"/>
  <c r="X139"/>
  <c r="X140"/>
  <c r="X4"/>
  <c r="X142"/>
  <c r="X141"/>
  <c r="X143"/>
  <c r="X5"/>
  <c r="X138"/>
  <c r="X7" i="24"/>
  <c r="X4"/>
  <c r="X8"/>
  <c r="X5"/>
  <c r="N91" i="18"/>
  <c r="Y91"/>
  <c r="J16" i="25"/>
  <c r="I16"/>
  <c r="J15"/>
  <c r="I15"/>
  <c r="M19"/>
  <c r="J17"/>
  <c r="I17"/>
  <c r="M22"/>
  <c r="J19"/>
  <c r="I19"/>
  <c r="M23"/>
  <c r="J22"/>
  <c r="I22"/>
  <c r="L20"/>
  <c r="J18"/>
  <c r="I18"/>
  <c r="J21"/>
  <c r="I21"/>
  <c r="M17"/>
  <c r="J23"/>
  <c r="I23"/>
  <c r="M18"/>
  <c r="M21"/>
  <c r="M16"/>
  <c r="M15"/>
  <c r="M11"/>
  <c r="J10"/>
  <c r="I10"/>
  <c r="M12"/>
  <c r="J13"/>
  <c r="I13"/>
  <c r="J12"/>
  <c r="I12"/>
  <c r="M9"/>
  <c r="M14"/>
  <c r="J9"/>
  <c r="I9"/>
  <c r="J11"/>
  <c r="I11"/>
  <c r="M10"/>
  <c r="J14"/>
  <c r="I14"/>
  <c r="M13"/>
  <c r="M120" i="18"/>
  <c r="M6"/>
  <c r="M101"/>
  <c r="M124" i="24"/>
  <c r="M71" i="25"/>
  <c r="M122" i="24"/>
  <c r="M114" i="25"/>
  <c r="M134" i="24"/>
  <c r="M110" i="25"/>
  <c r="M57"/>
  <c r="M140" i="24"/>
  <c r="M93"/>
  <c r="M93" i="18"/>
  <c r="M14" i="24"/>
  <c r="M103" i="25"/>
  <c r="M48" i="18"/>
  <c r="M106"/>
  <c r="M89" i="24"/>
  <c r="M143"/>
  <c r="M89" i="25"/>
  <c r="M121"/>
  <c r="M97" i="24"/>
  <c r="M35" i="18"/>
  <c r="M18"/>
  <c r="M70"/>
  <c r="M125" i="25"/>
  <c r="M129"/>
  <c r="M65"/>
  <c r="M118" i="18"/>
  <c r="M109" i="24"/>
  <c r="M123"/>
  <c r="M55" i="25"/>
  <c r="M38"/>
  <c r="M15" i="18"/>
  <c r="M112"/>
  <c r="M86" i="24"/>
  <c r="M66"/>
  <c r="M50"/>
  <c r="M80" i="25"/>
  <c r="M90" i="18"/>
  <c r="M15" i="24"/>
  <c r="M115" i="25"/>
  <c r="M54"/>
  <c r="M7" i="18"/>
  <c r="M86"/>
  <c r="M84" i="25"/>
  <c r="M61"/>
  <c r="M87"/>
  <c r="M58" i="18"/>
  <c r="M107" i="25"/>
  <c r="M82" i="18"/>
  <c r="M113" i="24"/>
  <c r="M32" i="25"/>
  <c r="M43" i="24"/>
  <c r="M62"/>
  <c r="M96" i="25"/>
  <c r="M135" i="18"/>
  <c r="M68"/>
  <c r="M134"/>
  <c r="M71" i="24"/>
  <c r="M83"/>
  <c r="M41" i="18"/>
  <c r="M71"/>
  <c r="M136" i="24"/>
  <c r="M111"/>
  <c r="M17"/>
  <c r="M78" i="18"/>
  <c r="M74" i="24"/>
  <c r="M13"/>
  <c r="M73" i="18"/>
  <c r="M9"/>
  <c r="M25"/>
  <c r="M32"/>
  <c r="M40"/>
  <c r="M64" i="25"/>
  <c r="M62" i="18"/>
  <c r="M118" i="24"/>
  <c r="M133" i="25"/>
  <c r="M100" i="24"/>
  <c r="M32"/>
  <c r="M40" i="25"/>
  <c r="M41"/>
  <c r="M29"/>
  <c r="M84" i="24"/>
  <c r="M23"/>
  <c r="M70"/>
  <c r="M60" i="25"/>
  <c r="M124" i="18"/>
  <c r="M23"/>
  <c r="M65"/>
  <c r="M117" i="24"/>
  <c r="M28" i="18"/>
  <c r="M91" i="24"/>
  <c r="M108" i="18"/>
  <c r="M54"/>
  <c r="M114"/>
  <c r="M55" i="24"/>
  <c r="M39" i="18"/>
  <c r="M94" i="24"/>
  <c r="M56" i="25"/>
  <c r="M105"/>
  <c r="M74"/>
  <c r="M12" i="24"/>
  <c r="M60"/>
  <c r="M92" i="25"/>
  <c r="M103" i="18"/>
  <c r="M30"/>
  <c r="M126" i="24"/>
  <c r="M43" i="18"/>
  <c r="M88" i="24"/>
  <c r="M101"/>
  <c r="M44" i="25"/>
  <c r="M26" i="24"/>
  <c r="M81" i="25"/>
  <c r="M24" i="18"/>
  <c r="M70" i="25"/>
  <c r="M106" i="24"/>
  <c r="M28"/>
  <c r="M98" i="25"/>
  <c r="M19" i="24"/>
  <c r="M76" i="25"/>
  <c r="M36" i="24"/>
  <c r="M40"/>
  <c r="M118" i="25"/>
  <c r="M53"/>
  <c r="M99" i="24"/>
  <c r="M96"/>
  <c r="M110"/>
  <c r="M100" i="25"/>
  <c r="M79" i="24"/>
  <c r="M145"/>
  <c r="M130"/>
  <c r="M124" i="25"/>
  <c r="M97" i="18"/>
  <c r="M61" i="24"/>
  <c r="M47" i="25"/>
  <c r="M17" i="18"/>
  <c r="M34" i="24"/>
  <c r="M59" i="18"/>
  <c r="M63"/>
  <c r="M83"/>
  <c r="M131" i="25"/>
  <c r="M33" i="18"/>
  <c r="M78" i="24"/>
  <c r="M72"/>
  <c r="M95"/>
  <c r="M135" i="25"/>
  <c r="M90" i="24"/>
  <c r="M52" i="25"/>
  <c r="M31"/>
  <c r="M103" i="24"/>
  <c r="M33"/>
  <c r="M35"/>
  <c r="M55" i="18"/>
  <c r="M31"/>
  <c r="M42" i="24"/>
  <c r="M45"/>
  <c r="M56" i="18"/>
  <c r="M82" i="24"/>
  <c r="M109" i="25"/>
  <c r="M116" i="18"/>
  <c r="M85"/>
  <c r="M20"/>
  <c r="M69" i="24"/>
  <c r="M104"/>
  <c r="M114"/>
  <c r="M123" i="18"/>
  <c r="M128" i="24"/>
  <c r="M84" i="18"/>
  <c r="M92"/>
  <c r="M115" i="24"/>
  <c r="M119"/>
  <c r="M79" i="25"/>
  <c r="M80" i="18"/>
  <c r="M136" i="25"/>
  <c r="M125" i="18"/>
  <c r="M79"/>
  <c r="M24" i="24"/>
  <c r="M39"/>
  <c r="M44"/>
  <c r="M75"/>
  <c r="M44" i="18"/>
  <c r="M137" i="24"/>
  <c r="M146"/>
  <c r="M113" i="25"/>
  <c r="M21" i="24"/>
  <c r="M127" i="18"/>
  <c r="M66"/>
  <c r="M47"/>
  <c r="M57" i="24"/>
  <c r="M69" i="25"/>
  <c r="M121" i="18"/>
  <c r="M58" i="24"/>
  <c r="M45" i="25"/>
  <c r="M104" i="18"/>
  <c r="M89"/>
  <c r="M27" i="24"/>
  <c r="M137" i="25"/>
  <c r="M97"/>
  <c r="M59"/>
  <c r="M121" i="24"/>
  <c r="M30" i="25"/>
  <c r="M76" i="24"/>
  <c r="M72" i="18"/>
  <c r="M46"/>
  <c r="M50"/>
  <c r="M10" i="24"/>
  <c r="M95" i="25"/>
  <c r="M88"/>
  <c r="M115" i="18"/>
  <c r="M59" i="24"/>
  <c r="M26" i="18"/>
  <c r="M30" i="24"/>
  <c r="M48" i="25"/>
  <c r="M49"/>
  <c r="M91"/>
  <c r="M105" i="18"/>
  <c r="M46" i="24"/>
  <c r="M43" i="25"/>
  <c r="M94"/>
  <c r="M112"/>
  <c r="M36" i="18"/>
  <c r="M130"/>
  <c r="M131" i="24"/>
  <c r="M108"/>
  <c r="M127"/>
  <c r="M49" i="18"/>
  <c r="M95"/>
  <c r="M142" i="24"/>
  <c r="M122" i="18"/>
  <c r="M90" i="25"/>
  <c r="M52" i="18"/>
  <c r="M39" i="25"/>
  <c r="M66"/>
  <c r="M45" i="18"/>
  <c r="M22"/>
  <c r="M35" i="25"/>
  <c r="M93"/>
  <c r="M126" i="18"/>
  <c r="M87" i="24"/>
  <c r="M82" i="25"/>
  <c r="M52" i="24"/>
  <c r="M126" i="25"/>
  <c r="M88" i="18"/>
  <c r="M96"/>
  <c r="M116" i="24"/>
  <c r="M34" i="25"/>
  <c r="M117" i="18"/>
  <c r="M137"/>
  <c r="M139" i="24"/>
  <c r="M16"/>
  <c r="M127" i="25"/>
  <c r="M58"/>
  <c r="M107" i="18"/>
  <c r="M16"/>
  <c r="M31" i="24"/>
  <c r="M68" i="25"/>
  <c r="M5" i="18"/>
  <c r="M69"/>
  <c r="M107" i="24"/>
  <c r="M81"/>
  <c r="M132" i="25"/>
  <c r="M57" i="18"/>
  <c r="M21"/>
  <c r="M111"/>
  <c r="M74"/>
  <c r="M112" i="24"/>
  <c r="M42" i="25"/>
  <c r="M18" i="24"/>
  <c r="M119" i="25"/>
  <c r="M26"/>
  <c r="M128" i="18"/>
  <c r="M11" i="24"/>
  <c r="M64"/>
  <c r="M46" i="25"/>
  <c r="M47" i="24"/>
  <c r="M68"/>
  <c r="M98"/>
  <c r="M48"/>
  <c r="M4" i="18"/>
  <c r="M37" i="25"/>
  <c r="M99" i="18"/>
  <c r="M10"/>
  <c r="M109"/>
  <c r="M105" i="24"/>
  <c r="M41"/>
  <c r="M77" i="25"/>
  <c r="M33"/>
  <c r="M50"/>
  <c r="M92" i="24"/>
  <c r="M63" i="25"/>
  <c r="M116"/>
  <c r="M102"/>
  <c r="M37" i="18"/>
  <c r="M42"/>
  <c r="M51" i="24"/>
  <c r="M8" i="18"/>
  <c r="M108" i="25"/>
  <c r="M111"/>
  <c r="M27"/>
  <c r="M87" i="18"/>
  <c r="M73" i="25"/>
  <c r="M38" i="24"/>
  <c r="M86" i="25"/>
  <c r="M106"/>
  <c r="M25"/>
  <c r="M25" i="24"/>
  <c r="M36" i="25"/>
  <c r="M100" i="18"/>
  <c r="M130" i="25"/>
  <c r="M20" i="24"/>
  <c r="M13" i="18"/>
  <c r="M85" i="25"/>
  <c r="M144" i="24"/>
  <c r="M67" i="18"/>
  <c r="M104" i="25"/>
  <c r="M67"/>
  <c r="M141" i="24"/>
  <c r="M99" i="25"/>
  <c r="M12" i="18"/>
  <c r="M29" i="24"/>
  <c r="M73"/>
  <c r="M77" i="18"/>
  <c r="M38"/>
  <c r="M131"/>
  <c r="M120" i="24"/>
  <c r="M132" i="18"/>
  <c r="M123" i="25"/>
  <c r="M122"/>
  <c r="M134"/>
  <c r="M94" i="18"/>
  <c r="M14"/>
  <c r="M135" i="24"/>
  <c r="M63"/>
  <c r="M125"/>
  <c r="M65"/>
  <c r="M67"/>
  <c r="M77"/>
  <c r="M101" i="25"/>
  <c r="M34" i="18"/>
  <c r="M120" i="25"/>
  <c r="M81" i="18"/>
  <c r="M113"/>
  <c r="M133" i="24"/>
  <c r="M53"/>
  <c r="M9"/>
  <c r="M128" i="25"/>
  <c r="M62"/>
  <c r="M78"/>
  <c r="M75" i="18"/>
  <c r="M138" i="24"/>
  <c r="M72" i="25"/>
  <c r="M133" i="18"/>
  <c r="M29"/>
  <c r="M85" i="24"/>
  <c r="M110" i="18"/>
  <c r="M61"/>
  <c r="M19"/>
  <c r="M37" i="24"/>
  <c r="M129"/>
  <c r="M51" i="25"/>
  <c r="M22" i="24"/>
  <c r="M98" i="18"/>
  <c r="M49" i="24"/>
  <c r="M54"/>
  <c r="M119" i="18"/>
  <c r="M102"/>
  <c r="M56" i="24"/>
  <c r="M132"/>
  <c r="M11" i="18"/>
  <c r="M102" i="24"/>
  <c r="M129" i="18"/>
  <c r="M117" i="25"/>
  <c r="M75"/>
  <c r="M60" i="18"/>
  <c r="M53"/>
  <c r="M80" i="24"/>
  <c r="M83" i="25"/>
  <c r="M64" i="18"/>
  <c r="M27"/>
  <c r="M76"/>
  <c r="M136"/>
  <c r="J10" i="24"/>
  <c r="I10"/>
  <c r="J9"/>
  <c r="I9"/>
  <c r="J11"/>
  <c r="I11"/>
  <c r="J135" i="18"/>
  <c r="I135"/>
  <c r="J137"/>
  <c r="I137"/>
  <c r="J136"/>
  <c r="I136"/>
  <c r="J133"/>
  <c r="I133"/>
  <c r="J134"/>
  <c r="I134"/>
  <c r="J21" i="24"/>
  <c r="I21"/>
  <c r="J14"/>
  <c r="I14"/>
  <c r="J12"/>
  <c r="I12"/>
  <c r="J20"/>
  <c r="I20"/>
  <c r="J18"/>
  <c r="I18"/>
  <c r="J16"/>
  <c r="I16"/>
  <c r="J17"/>
  <c r="I17"/>
  <c r="J13"/>
  <c r="I13"/>
  <c r="J15"/>
  <c r="I15"/>
  <c r="J19"/>
  <c r="I19"/>
  <c r="J22"/>
  <c r="I22"/>
  <c r="J23"/>
  <c r="I23"/>
  <c r="L28" i="25"/>
  <c r="S27" i="14" s="1"/>
  <c r="L24" i="25"/>
  <c r="J51"/>
  <c r="I51"/>
  <c r="J41"/>
  <c r="I41"/>
  <c r="J29"/>
  <c r="I29"/>
  <c r="J60"/>
  <c r="I60"/>
  <c r="J65"/>
  <c r="I65"/>
  <c r="J55"/>
  <c r="I55"/>
  <c r="J32"/>
  <c r="I32"/>
  <c r="J44"/>
  <c r="I44"/>
  <c r="J53"/>
  <c r="I53"/>
  <c r="J62"/>
  <c r="I62"/>
  <c r="J34"/>
  <c r="I34"/>
  <c r="J42"/>
  <c r="I42"/>
  <c r="J26"/>
  <c r="I26"/>
  <c r="J46"/>
  <c r="I46"/>
  <c r="J37"/>
  <c r="I37"/>
  <c r="J64"/>
  <c r="I64"/>
  <c r="J40"/>
  <c r="I40"/>
  <c r="J45"/>
  <c r="I45"/>
  <c r="J59"/>
  <c r="I59"/>
  <c r="J30"/>
  <c r="I30"/>
  <c r="J33"/>
  <c r="I33"/>
  <c r="J50"/>
  <c r="I50"/>
  <c r="J63"/>
  <c r="I63"/>
  <c r="J38"/>
  <c r="I38"/>
  <c r="J54"/>
  <c r="I54"/>
  <c r="J61"/>
  <c r="I61"/>
  <c r="J47"/>
  <c r="I47"/>
  <c r="J57"/>
  <c r="I57"/>
  <c r="J56"/>
  <c r="I56"/>
  <c r="J48"/>
  <c r="I48"/>
  <c r="J49"/>
  <c r="I49"/>
  <c r="J43"/>
  <c r="I43"/>
  <c r="J39"/>
  <c r="I39"/>
  <c r="J35"/>
  <c r="I35"/>
  <c r="J27"/>
  <c r="I27"/>
  <c r="J25"/>
  <c r="I25"/>
  <c r="J36"/>
  <c r="I36"/>
  <c r="J52"/>
  <c r="I52"/>
  <c r="J31"/>
  <c r="I31"/>
  <c r="J58"/>
  <c r="I58"/>
  <c r="J45" i="24"/>
  <c r="I45"/>
  <c r="J48"/>
  <c r="I48"/>
  <c r="J30"/>
  <c r="I30"/>
  <c r="J46"/>
  <c r="I46"/>
  <c r="J38"/>
  <c r="I38"/>
  <c r="J25"/>
  <c r="I25"/>
  <c r="J29"/>
  <c r="I29"/>
  <c r="J33"/>
  <c r="I33"/>
  <c r="J35"/>
  <c r="I35"/>
  <c r="J31"/>
  <c r="I31"/>
  <c r="J43"/>
  <c r="I43"/>
  <c r="J37"/>
  <c r="I37"/>
  <c r="J49"/>
  <c r="I49"/>
  <c r="J32"/>
  <c r="I32"/>
  <c r="J42"/>
  <c r="I42"/>
  <c r="J47"/>
  <c r="I47"/>
  <c r="J27"/>
  <c r="I27"/>
  <c r="J41"/>
  <c r="I41"/>
  <c r="J50"/>
  <c r="I50"/>
  <c r="J26"/>
  <c r="I26"/>
  <c r="J28"/>
  <c r="I28"/>
  <c r="J36"/>
  <c r="I36"/>
  <c r="J40"/>
  <c r="I40"/>
  <c r="J34"/>
  <c r="I34"/>
  <c r="J24"/>
  <c r="I24"/>
  <c r="J39"/>
  <c r="I39"/>
  <c r="J44"/>
  <c r="I44"/>
  <c r="J4" i="18"/>
  <c r="I4"/>
  <c r="J6"/>
  <c r="I6"/>
  <c r="J26"/>
  <c r="I26"/>
  <c r="J22"/>
  <c r="I22"/>
  <c r="J13"/>
  <c r="I13"/>
  <c r="J12"/>
  <c r="I12"/>
  <c r="J16"/>
  <c r="I16"/>
  <c r="J5"/>
  <c r="I5"/>
  <c r="J21"/>
  <c r="I21"/>
  <c r="J11"/>
  <c r="I11"/>
  <c r="J20"/>
  <c r="I20"/>
  <c r="J19"/>
  <c r="I19"/>
  <c r="J23"/>
  <c r="I23"/>
  <c r="J28"/>
  <c r="I28"/>
  <c r="J50"/>
  <c r="I50"/>
  <c r="J10"/>
  <c r="I10"/>
  <c r="J8"/>
  <c r="I8"/>
  <c r="J18"/>
  <c r="I18"/>
  <c r="J15"/>
  <c r="I15"/>
  <c r="J7"/>
  <c r="I7"/>
  <c r="J24"/>
  <c r="I24"/>
  <c r="J17"/>
  <c r="I17"/>
  <c r="J38"/>
  <c r="I38"/>
  <c r="J14"/>
  <c r="I14"/>
  <c r="J9"/>
  <c r="I9"/>
  <c r="J44"/>
  <c r="I44"/>
  <c r="J140" i="24"/>
  <c r="I140"/>
  <c r="J143"/>
  <c r="I143"/>
  <c r="J142"/>
  <c r="I142"/>
  <c r="J144"/>
  <c r="I144"/>
  <c r="AI143" i="14" s="1"/>
  <c r="J141" i="24"/>
  <c r="I141"/>
  <c r="J139"/>
  <c r="I139"/>
  <c r="J138"/>
  <c r="I138"/>
  <c r="J145"/>
  <c r="I145"/>
  <c r="AI144" i="14" s="1"/>
  <c r="J146" i="24"/>
  <c r="I146"/>
  <c r="AI145" i="14" s="1"/>
  <c r="J131" i="18"/>
  <c r="I131"/>
  <c r="J132"/>
  <c r="I132"/>
  <c r="J127"/>
  <c r="I127"/>
  <c r="J128"/>
  <c r="I128"/>
  <c r="J130"/>
  <c r="I130"/>
  <c r="J126"/>
  <c r="I126"/>
  <c r="J129"/>
  <c r="I129"/>
  <c r="J130" i="24"/>
  <c r="I130"/>
  <c r="J128"/>
  <c r="I128"/>
  <c r="J134"/>
  <c r="I134"/>
  <c r="J126"/>
  <c r="I126"/>
  <c r="J131"/>
  <c r="I131"/>
  <c r="J127"/>
  <c r="I127"/>
  <c r="J129"/>
  <c r="I129"/>
  <c r="J137"/>
  <c r="I137"/>
  <c r="J132"/>
  <c r="I132"/>
  <c r="J135"/>
  <c r="I135"/>
  <c r="J133"/>
  <c r="I133"/>
  <c r="J136"/>
  <c r="I136"/>
  <c r="J52" i="18"/>
  <c r="I52"/>
  <c r="J62"/>
  <c r="I62"/>
  <c r="J65"/>
  <c r="I65"/>
  <c r="J58"/>
  <c r="I58"/>
  <c r="J55"/>
  <c r="I55"/>
  <c r="J64"/>
  <c r="I64"/>
  <c r="N24" i="25"/>
  <c r="S23" i="14"/>
  <c r="N28" i="25"/>
  <c r="N20"/>
  <c r="J130"/>
  <c r="I130"/>
  <c r="J134"/>
  <c r="I134"/>
  <c r="J137"/>
  <c r="I137"/>
  <c r="J129"/>
  <c r="I129"/>
  <c r="J131"/>
  <c r="I131"/>
  <c r="J135"/>
  <c r="I135"/>
  <c r="J132"/>
  <c r="I132"/>
  <c r="J133"/>
  <c r="I133"/>
  <c r="J136"/>
  <c r="I136"/>
  <c r="J108" i="24"/>
  <c r="I108"/>
  <c r="J125"/>
  <c r="I125"/>
  <c r="J117"/>
  <c r="I117"/>
  <c r="J105"/>
  <c r="I105"/>
  <c r="J109"/>
  <c r="I109"/>
  <c r="J113"/>
  <c r="I113"/>
  <c r="J106"/>
  <c r="I106"/>
  <c r="J107"/>
  <c r="I107"/>
  <c r="J120" i="18"/>
  <c r="I120"/>
  <c r="J119"/>
  <c r="I119"/>
  <c r="J125"/>
  <c r="I125"/>
  <c r="J121"/>
  <c r="I121"/>
  <c r="J69"/>
  <c r="I69"/>
  <c r="J70"/>
  <c r="I70"/>
  <c r="J67"/>
  <c r="I67"/>
  <c r="J68"/>
  <c r="I68"/>
  <c r="J73" i="25"/>
  <c r="I73"/>
  <c r="J68"/>
  <c r="Z67" i="14" s="1"/>
  <c r="I68" i="25"/>
  <c r="J72"/>
  <c r="I72"/>
  <c r="J79"/>
  <c r="AG78" i="14" s="1"/>
  <c r="I79" i="25"/>
  <c r="J77"/>
  <c r="I77"/>
  <c r="J80"/>
  <c r="I80"/>
  <c r="J70"/>
  <c r="I70"/>
  <c r="J76"/>
  <c r="I76"/>
  <c r="J71"/>
  <c r="Z70" i="14" s="1"/>
  <c r="I71" i="25"/>
  <c r="J74"/>
  <c r="Z73" i="14" s="1"/>
  <c r="I74" i="25"/>
  <c r="J66"/>
  <c r="I66"/>
  <c r="J67"/>
  <c r="I67"/>
  <c r="J78"/>
  <c r="I78"/>
  <c r="J69"/>
  <c r="Z68" i="14" s="1"/>
  <c r="I69" i="25"/>
  <c r="J75"/>
  <c r="I75"/>
  <c r="J76" i="24"/>
  <c r="I76"/>
  <c r="J61"/>
  <c r="AF60" i="14" s="1"/>
  <c r="I61" i="24"/>
  <c r="J77"/>
  <c r="I77"/>
  <c r="J53"/>
  <c r="I53"/>
  <c r="J74"/>
  <c r="I74"/>
  <c r="AM73" i="14" s="1"/>
  <c r="J69" i="24"/>
  <c r="I69"/>
  <c r="AM68" i="14" s="1"/>
  <c r="J56" i="24"/>
  <c r="I56"/>
  <c r="J80"/>
  <c r="I80"/>
  <c r="J55"/>
  <c r="I55"/>
  <c r="J60"/>
  <c r="I60"/>
  <c r="J59"/>
  <c r="Y58" i="14" s="1"/>
  <c r="I59" i="24"/>
  <c r="AM58" i="14" s="1"/>
  <c r="J73" i="24"/>
  <c r="I73"/>
  <c r="J78"/>
  <c r="I78"/>
  <c r="J72"/>
  <c r="I72"/>
  <c r="J58"/>
  <c r="I58"/>
  <c r="J51"/>
  <c r="I51"/>
  <c r="J66"/>
  <c r="I66"/>
  <c r="J79"/>
  <c r="I79"/>
  <c r="AM78" i="14" s="1"/>
  <c r="J63" i="24"/>
  <c r="I63"/>
  <c r="J65"/>
  <c r="I65"/>
  <c r="J67"/>
  <c r="I67"/>
  <c r="J71"/>
  <c r="I71"/>
  <c r="J52"/>
  <c r="I52"/>
  <c r="J64"/>
  <c r="I64"/>
  <c r="AM63" i="14" s="1"/>
  <c r="J68" i="24"/>
  <c r="I68"/>
  <c r="AM67" i="14" s="1"/>
  <c r="J62" i="24"/>
  <c r="I62"/>
  <c r="J54"/>
  <c r="I54"/>
  <c r="J70"/>
  <c r="I70"/>
  <c r="J75"/>
  <c r="I75"/>
  <c r="J57"/>
  <c r="I57"/>
  <c r="AM56" i="14" s="1"/>
  <c r="J75" i="18"/>
  <c r="I75"/>
  <c r="J79"/>
  <c r="I79"/>
  <c r="J72"/>
  <c r="I72"/>
  <c r="J77"/>
  <c r="I77"/>
  <c r="J80"/>
  <c r="I80"/>
  <c r="J78"/>
  <c r="I78"/>
  <c r="J74"/>
  <c r="I74"/>
  <c r="J76"/>
  <c r="I76"/>
  <c r="J73"/>
  <c r="I73"/>
  <c r="J71"/>
  <c r="I71"/>
  <c r="J97" i="25"/>
  <c r="I97"/>
  <c r="J103"/>
  <c r="I103"/>
  <c r="J89"/>
  <c r="I89"/>
  <c r="J107"/>
  <c r="I107"/>
  <c r="J85"/>
  <c r="I85"/>
  <c r="J104"/>
  <c r="I104"/>
  <c r="J99"/>
  <c r="I99"/>
  <c r="J109"/>
  <c r="I109"/>
  <c r="J102"/>
  <c r="I102"/>
  <c r="J95"/>
  <c r="I95"/>
  <c r="J88"/>
  <c r="I88"/>
  <c r="J91"/>
  <c r="I91"/>
  <c r="J94"/>
  <c r="I94"/>
  <c r="J87"/>
  <c r="I87"/>
  <c r="J93"/>
  <c r="I93"/>
  <c r="J98"/>
  <c r="I98"/>
  <c r="J96"/>
  <c r="I96"/>
  <c r="J100"/>
  <c r="I100"/>
  <c r="J105"/>
  <c r="I105"/>
  <c r="J108"/>
  <c r="I108"/>
  <c r="J82"/>
  <c r="I82"/>
  <c r="J86"/>
  <c r="I86"/>
  <c r="J106"/>
  <c r="I106"/>
  <c r="J92"/>
  <c r="I92"/>
  <c r="J90"/>
  <c r="I90"/>
  <c r="J84"/>
  <c r="I84"/>
  <c r="J81"/>
  <c r="I81"/>
  <c r="J101"/>
  <c r="I101"/>
  <c r="J83"/>
  <c r="I83"/>
  <c r="J93" i="24"/>
  <c r="I93"/>
  <c r="J92"/>
  <c r="I92"/>
  <c r="J82"/>
  <c r="I82"/>
  <c r="J100"/>
  <c r="I100"/>
  <c r="J98"/>
  <c r="I98"/>
  <c r="J88"/>
  <c r="I88"/>
  <c r="AM87" i="14" s="1"/>
  <c r="J86" i="24"/>
  <c r="I86"/>
  <c r="J101"/>
  <c r="I101"/>
  <c r="J96"/>
  <c r="I96"/>
  <c r="J95"/>
  <c r="I95"/>
  <c r="J90"/>
  <c r="I90"/>
  <c r="J103"/>
  <c r="I103"/>
  <c r="AM102" i="14" s="1"/>
  <c r="J85" i="24"/>
  <c r="I85"/>
  <c r="J84"/>
  <c r="I84"/>
  <c r="J89"/>
  <c r="I89"/>
  <c r="J94"/>
  <c r="I94"/>
  <c r="J99"/>
  <c r="I99"/>
  <c r="AM98" i="14" s="1"/>
  <c r="J83" i="24"/>
  <c r="I83"/>
  <c r="J81"/>
  <c r="I81"/>
  <c r="AM80" i="14" s="1"/>
  <c r="J104" i="24"/>
  <c r="I104"/>
  <c r="J91"/>
  <c r="I91"/>
  <c r="J97"/>
  <c r="I97"/>
  <c r="J87"/>
  <c r="I87"/>
  <c r="J102"/>
  <c r="I102"/>
  <c r="AM101" i="14" s="1"/>
  <c r="L91" i="18"/>
  <c r="J106"/>
  <c r="I106"/>
  <c r="J96"/>
  <c r="I96"/>
  <c r="J98"/>
  <c r="I98"/>
  <c r="J101"/>
  <c r="I101"/>
  <c r="J93"/>
  <c r="I93"/>
  <c r="J99"/>
  <c r="I99"/>
  <c r="J109"/>
  <c r="I109"/>
  <c r="J86"/>
  <c r="I86"/>
  <c r="J87"/>
  <c r="I87"/>
  <c r="J102"/>
  <c r="I102"/>
  <c r="J105"/>
  <c r="I105"/>
  <c r="J90"/>
  <c r="I90"/>
  <c r="J97"/>
  <c r="I97"/>
  <c r="J85"/>
  <c r="I85"/>
  <c r="J84"/>
  <c r="I84"/>
  <c r="AL83" i="14" s="1"/>
  <c r="J92" i="18"/>
  <c r="I92"/>
  <c r="J95"/>
  <c r="I95"/>
  <c r="J88"/>
  <c r="I88"/>
  <c r="J94"/>
  <c r="I94"/>
  <c r="J107"/>
  <c r="I107"/>
  <c r="J89"/>
  <c r="I89"/>
  <c r="J104"/>
  <c r="I104"/>
  <c r="J108"/>
  <c r="I108"/>
  <c r="J103"/>
  <c r="I103"/>
  <c r="J82"/>
  <c r="I82"/>
  <c r="S91"/>
  <c r="T91" s="1"/>
  <c r="K91"/>
  <c r="J100"/>
  <c r="I100"/>
  <c r="J83"/>
  <c r="I83"/>
  <c r="J81"/>
  <c r="I81"/>
  <c r="J43"/>
  <c r="J122"/>
  <c r="J34"/>
  <c r="AL112" i="14"/>
  <c r="J113" i="18"/>
  <c r="J39"/>
  <c r="AN124" i="14"/>
  <c r="J125" i="25"/>
  <c r="J45" i="18"/>
  <c r="AL30" i="14"/>
  <c r="J31" i="18"/>
  <c r="AL109" i="14"/>
  <c r="J110" i="18"/>
  <c r="AL31" i="14"/>
  <c r="J32" i="18"/>
  <c r="J112" i="24"/>
  <c r="J124" i="18"/>
  <c r="J117" i="25"/>
  <c r="J27" i="18"/>
  <c r="J110" i="25"/>
  <c r="J46" i="18"/>
  <c r="AN111" i="14"/>
  <c r="J112" i="25"/>
  <c r="AM109" i="14"/>
  <c r="J110" i="24"/>
  <c r="AN123" i="14"/>
  <c r="J124" i="25"/>
  <c r="J33" i="18"/>
  <c r="AL40" i="14"/>
  <c r="J41" i="18"/>
  <c r="AL56" i="14"/>
  <c r="J57" i="18"/>
  <c r="J29"/>
  <c r="AL115" i="14"/>
  <c r="J116" i="18"/>
  <c r="J114" i="24"/>
  <c r="J123" i="18"/>
  <c r="J115" i="24"/>
  <c r="AM118" i="14"/>
  <c r="J119" i="24"/>
  <c r="J111" i="18"/>
  <c r="AL39" i="14"/>
  <c r="J40" i="18"/>
  <c r="J113" i="25"/>
  <c r="J66" i="18"/>
  <c r="AN120" i="14"/>
  <c r="J121" i="25"/>
  <c r="AL53" i="14"/>
  <c r="J54" i="18"/>
  <c r="J114"/>
  <c r="AL29" i="14"/>
  <c r="J30" i="18"/>
  <c r="AL114" i="14"/>
  <c r="J115" i="18"/>
  <c r="AL111" i="14"/>
  <c r="J112" i="18"/>
  <c r="AL58" i="14"/>
  <c r="J59" i="18"/>
  <c r="J63"/>
  <c r="J120" i="25"/>
  <c r="AN127" i="14"/>
  <c r="J128" i="25"/>
  <c r="AN118" i="14"/>
  <c r="J119" i="25"/>
  <c r="AN113" i="14"/>
  <c r="J114" i="25"/>
  <c r="J121" i="24"/>
  <c r="AL47" i="14"/>
  <c r="J48" i="18"/>
  <c r="J118"/>
  <c r="J123" i="24"/>
  <c r="AL48" i="14"/>
  <c r="J49" i="18"/>
  <c r="J116" i="24"/>
  <c r="J123" i="25"/>
  <c r="J122"/>
  <c r="AN126" i="14"/>
  <c r="J127" i="25"/>
  <c r="AL24" i="14"/>
  <c r="J25" i="18"/>
  <c r="AL55" i="14"/>
  <c r="J56" i="18"/>
  <c r="AL60" i="14"/>
  <c r="J61" i="18"/>
  <c r="J60"/>
  <c r="AL52" i="14"/>
  <c r="J53" i="18"/>
  <c r="J124" i="24"/>
  <c r="J122"/>
  <c r="J116" i="25"/>
  <c r="AL36" i="14"/>
  <c r="J37" i="18"/>
  <c r="J42"/>
  <c r="AL34" i="14"/>
  <c r="J35" i="18"/>
  <c r="J36"/>
  <c r="AN114" i="14"/>
  <c r="J115" i="25"/>
  <c r="AN110" i="14"/>
  <c r="J111" i="25"/>
  <c r="J118"/>
  <c r="AN125" i="14"/>
  <c r="J126" i="25"/>
  <c r="J120" i="24"/>
  <c r="AL116" i="14"/>
  <c r="J117" i="18"/>
  <c r="AM110" i="14"/>
  <c r="J111" i="24"/>
  <c r="J118"/>
  <c r="AL46" i="14"/>
  <c r="J47" i="18"/>
  <c r="AN121" i="14"/>
  <c r="AM122"/>
  <c r="AM114"/>
  <c r="AM119"/>
  <c r="AN115"/>
  <c r="AN117"/>
  <c r="AN116"/>
  <c r="AN122"/>
  <c r="AN119"/>
  <c r="AN109"/>
  <c r="AL50"/>
  <c r="AM121"/>
  <c r="AM115"/>
  <c r="AM120"/>
  <c r="AM111"/>
  <c r="AL117"/>
  <c r="AM113"/>
  <c r="AM117"/>
  <c r="AM112"/>
  <c r="AL113"/>
  <c r="Z23"/>
  <c r="AL59"/>
  <c r="AL121"/>
  <c r="AL123"/>
  <c r="AL33"/>
  <c r="AL44"/>
  <c r="AL38"/>
  <c r="AL110"/>
  <c r="AL28"/>
  <c r="AL122"/>
  <c r="AL64"/>
  <c r="AL41"/>
  <c r="AL42"/>
  <c r="AL45"/>
  <c r="AL26"/>
  <c r="AL32"/>
  <c r="AL57"/>
  <c r="AL27"/>
  <c r="AL23"/>
  <c r="AL35"/>
  <c r="AG23"/>
  <c r="Z19"/>
  <c r="AF153" i="18"/>
  <c r="Q153" s="1"/>
  <c r="AF134" i="24"/>
  <c r="AF76"/>
  <c r="AF143"/>
  <c r="AF88" i="25"/>
  <c r="Z24"/>
  <c r="Y24"/>
  <c r="AF77"/>
  <c r="AF74"/>
  <c r="AF12" i="24"/>
  <c r="AA30" i="18"/>
  <c r="Y50" i="14"/>
  <c r="Y28" i="25"/>
  <c r="Z28"/>
  <c r="AF118" i="18"/>
  <c r="Q118" s="1"/>
  <c r="AF94" i="25"/>
  <c r="AF38"/>
  <c r="AF112" i="18"/>
  <c r="Q112" s="1"/>
  <c r="AF108" i="24"/>
  <c r="AF80" i="25"/>
  <c r="AA15" i="24"/>
  <c r="AA7" i="18"/>
  <c r="AE6" i="14"/>
  <c r="AF39" i="25"/>
  <c r="AF61"/>
  <c r="AA126" i="18"/>
  <c r="AF82" i="25"/>
  <c r="AF28" i="24"/>
  <c r="AF25"/>
  <c r="AF100" i="18"/>
  <c r="Q100" s="1"/>
  <c r="AF53" i="25"/>
  <c r="AF157" i="18"/>
  <c r="Q157" s="1"/>
  <c r="AF51" i="14"/>
  <c r="AF135" i="18"/>
  <c r="Q135" s="1"/>
  <c r="AA18" i="25"/>
  <c r="Y28" i="14"/>
  <c r="AA29" i="24"/>
  <c r="AA47" i="25"/>
  <c r="AG46" i="14"/>
  <c r="AF77" i="18"/>
  <c r="Q77" s="1"/>
  <c r="AF34" i="25"/>
  <c r="AF142"/>
  <c r="AF122"/>
  <c r="AF94" i="18"/>
  <c r="Q94" s="1"/>
  <c r="AF135" i="24"/>
  <c r="AF63"/>
  <c r="Y71" i="14"/>
  <c r="AF76"/>
  <c r="AA9" i="25"/>
  <c r="AA34" i="18"/>
  <c r="AA31" i="25"/>
  <c r="AF113" i="18"/>
  <c r="Q113" s="1"/>
  <c r="Z7" i="14"/>
  <c r="AA8" i="25"/>
  <c r="AA6" i="24"/>
  <c r="AA150" i="18"/>
  <c r="AA16"/>
  <c r="X15" i="14"/>
  <c r="AF31" i="24"/>
  <c r="AF68" i="25"/>
  <c r="AA13" i="24"/>
  <c r="AA21" i="18"/>
  <c r="AE20" i="14"/>
  <c r="AF78" i="25"/>
  <c r="AF75" i="18"/>
  <c r="Q75" s="1"/>
  <c r="AF45" i="24"/>
  <c r="AF13" i="25"/>
  <c r="AF29" i="18"/>
  <c r="Q29" s="1"/>
  <c r="AF85"/>
  <c r="Q85" s="1"/>
  <c r="AF37" i="24"/>
  <c r="AF129"/>
  <c r="AF51" i="25"/>
  <c r="AF22" i="24"/>
  <c r="AA40" i="18"/>
  <c r="AF62"/>
  <c r="Q62" s="1"/>
  <c r="AF100" i="24"/>
  <c r="AF124" i="18"/>
  <c r="Q124" s="1"/>
  <c r="AF47" i="24"/>
  <c r="AF48"/>
  <c r="AA37" i="25"/>
  <c r="AF80" i="18"/>
  <c r="Q80" s="1"/>
  <c r="AF136" i="25"/>
  <c r="AF125" i="18"/>
  <c r="Q125" s="1"/>
  <c r="AA24" i="24"/>
  <c r="AA39"/>
  <c r="AA44"/>
  <c r="AA129" i="18"/>
  <c r="AE43" i="14"/>
  <c r="AA44" i="18"/>
  <c r="AA146" i="24"/>
  <c r="AA127" i="18"/>
  <c r="AF76"/>
  <c r="Q76" s="1"/>
  <c r="AF47"/>
  <c r="Q47" s="1"/>
  <c r="AF57" i="24"/>
  <c r="AF69" i="25"/>
  <c r="AF110"/>
  <c r="AF97"/>
  <c r="AF59"/>
  <c r="AF147" i="18"/>
  <c r="Q147" s="1"/>
  <c r="AF121" i="24"/>
  <c r="AF50" i="18"/>
  <c r="Q50" s="1"/>
  <c r="AF108"/>
  <c r="Q108" s="1"/>
  <c r="AF114"/>
  <c r="Q114" s="1"/>
  <c r="AA19" i="25"/>
  <c r="AA12" i="24"/>
  <c r="AF116" i="25"/>
  <c r="Q116" s="1"/>
  <c r="AF42" i="18"/>
  <c r="Q42" s="1"/>
  <c r="AF108" i="25"/>
  <c r="AF97" i="24"/>
  <c r="AF146" i="18"/>
  <c r="Q146" s="1"/>
  <c r="AA30" i="24"/>
  <c r="Y29" i="14"/>
  <c r="Z47"/>
  <c r="AA48" i="25"/>
  <c r="AG64" i="14"/>
  <c r="Y108"/>
  <c r="Z42"/>
  <c r="AA43" i="25"/>
  <c r="AA12"/>
  <c r="AA38"/>
  <c r="AA15" i="18"/>
  <c r="AE14" i="14"/>
  <c r="AA130" i="18"/>
  <c r="AA131" i="24"/>
  <c r="Y130" i="14"/>
  <c r="AF149" i="18"/>
  <c r="Q149" s="1"/>
  <c r="AA26" i="24"/>
  <c r="AA38"/>
  <c r="AF86" i="25"/>
  <c r="AA28" i="24"/>
  <c r="Y27" i="14"/>
  <c r="AA25" i="24"/>
  <c r="AF24" i="14"/>
  <c r="AA36" i="25"/>
  <c r="AA36" i="24"/>
  <c r="Y35" i="14"/>
  <c r="AF145" i="18"/>
  <c r="Q145" s="1"/>
  <c r="Y19" i="14"/>
  <c r="AA20" i="24"/>
  <c r="AA157" i="18"/>
  <c r="AF23" i="25"/>
  <c r="AE134" i="14"/>
  <c r="AA135" i="18"/>
  <c r="AF100" i="25"/>
  <c r="AF145" i="24"/>
  <c r="AF97" i="18"/>
  <c r="Q97" s="1"/>
  <c r="AF73" i="24"/>
  <c r="AA34" i="25"/>
  <c r="AF38" i="18"/>
  <c r="Q38" s="1"/>
  <c r="AF59"/>
  <c r="Q59" s="1"/>
  <c r="Z133" i="14"/>
  <c r="AA14" i="18"/>
  <c r="X13" i="14"/>
  <c r="AF90" i="24"/>
  <c r="AF101" i="25"/>
  <c r="AF138" i="18"/>
  <c r="Q138" s="1"/>
  <c r="AF120" i="25"/>
  <c r="Q120" s="1"/>
  <c r="AF132" i="14"/>
  <c r="AA133" i="24"/>
  <c r="AF33"/>
  <c r="AF53"/>
  <c r="AF9"/>
  <c r="AF128" i="25"/>
  <c r="AF62"/>
  <c r="AF117" i="18"/>
  <c r="Q117" s="1"/>
  <c r="AF68"/>
  <c r="Q68" s="1"/>
  <c r="AA137"/>
  <c r="AF71" i="24"/>
  <c r="AF16"/>
  <c r="AF83"/>
  <c r="AF58" i="25"/>
  <c r="AA31" i="24"/>
  <c r="AA5" i="18"/>
  <c r="AA17" i="24"/>
  <c r="AF107"/>
  <c r="AF132" i="25"/>
  <c r="AF25" i="18"/>
  <c r="Q25" s="1"/>
  <c r="AA42" i="24"/>
  <c r="AA45"/>
  <c r="AA13" i="25"/>
  <c r="AA133" i="18"/>
  <c r="AA29"/>
  <c r="AA20"/>
  <c r="AA37" i="24"/>
  <c r="AA129"/>
  <c r="AA22"/>
  <c r="AA128"/>
  <c r="AA6" i="25"/>
  <c r="AA32" i="18"/>
  <c r="AF17" i="25"/>
  <c r="X61" i="14"/>
  <c r="AA42" i="25"/>
  <c r="Z41" i="14"/>
  <c r="AA156" i="18"/>
  <c r="AF17" i="14"/>
  <c r="AA18" i="24"/>
  <c r="AF40" i="25"/>
  <c r="AA7" i="24"/>
  <c r="Y6" i="14"/>
  <c r="AA11" i="24"/>
  <c r="AF23" i="18"/>
  <c r="Q23" s="1"/>
  <c r="Y47" i="14"/>
  <c r="AA48" i="24"/>
  <c r="AF28" i="18"/>
  <c r="Q28" s="1"/>
  <c r="AF56" i="24"/>
  <c r="AF11" i="18"/>
  <c r="Q11" s="1"/>
  <c r="AF141" i="25"/>
  <c r="AF139"/>
  <c r="AF137" i="24"/>
  <c r="AF113" i="25"/>
  <c r="AF83"/>
  <c r="AF120" i="18"/>
  <c r="Q120" s="1"/>
  <c r="AF6"/>
  <c r="Q6" s="1"/>
  <c r="AF152"/>
  <c r="Q152" s="1"/>
  <c r="Y57" i="14"/>
  <c r="AA45" i="25"/>
  <c r="AF104" i="18"/>
  <c r="Q104" s="1"/>
  <c r="AF122" i="24"/>
  <c r="AA5" i="25"/>
  <c r="AF89" i="18"/>
  <c r="Q89" s="1"/>
  <c r="AF27" i="24"/>
  <c r="Z136" i="14"/>
  <c r="Z58"/>
  <c r="AA147" i="18"/>
  <c r="AA121" i="24"/>
  <c r="AF14"/>
  <c r="AF103" i="25"/>
  <c r="AF72" i="18"/>
  <c r="Q72" s="1"/>
  <c r="AF46"/>
  <c r="Q46" s="1"/>
  <c r="AE49" i="14"/>
  <c r="AA50" i="18"/>
  <c r="AF10" i="24"/>
  <c r="AF89" i="25"/>
  <c r="AF55" i="24"/>
  <c r="AF56" i="25"/>
  <c r="AF105"/>
  <c r="AF92" i="24"/>
  <c r="Z9" i="14"/>
  <c r="AA10" i="25"/>
  <c r="AA37" i="18"/>
  <c r="AA42"/>
  <c r="AA126" i="24"/>
  <c r="AA43" i="18"/>
  <c r="AA146"/>
  <c r="AA35"/>
  <c r="AA18"/>
  <c r="X17" i="14"/>
  <c r="AF125" i="25"/>
  <c r="Q125" s="1"/>
  <c r="AF129"/>
  <c r="Q129" s="1"/>
  <c r="AF49"/>
  <c r="AF91"/>
  <c r="AF105" i="18"/>
  <c r="Q105" s="1"/>
  <c r="AF46" i="24"/>
  <c r="AF123"/>
  <c r="AF14" i="25"/>
  <c r="AF55"/>
  <c r="AF112"/>
  <c r="AF148" i="18"/>
  <c r="Q148" s="1"/>
  <c r="AF36"/>
  <c r="Q36" s="1"/>
  <c r="AF155"/>
  <c r="Q155" s="1"/>
  <c r="AF86" i="24"/>
  <c r="AF66"/>
  <c r="AF127"/>
  <c r="AA49" i="18"/>
  <c r="AA142" i="24"/>
  <c r="AA122" i="18"/>
  <c r="AF90" i="25"/>
  <c r="AF52" i="18"/>
  <c r="Q52" s="1"/>
  <c r="AF84" i="25"/>
  <c r="AF4"/>
  <c r="K4" s="1"/>
  <c r="AF7"/>
  <c r="AF66"/>
  <c r="AA45" i="18"/>
  <c r="AF22"/>
  <c r="Q22" s="1"/>
  <c r="AA149"/>
  <c r="AF82"/>
  <c r="Q82" s="1"/>
  <c r="AF87" i="24"/>
  <c r="AF32" i="25"/>
  <c r="AF111"/>
  <c r="AF27"/>
  <c r="AF44"/>
  <c r="AF81"/>
  <c r="AF24" i="18"/>
  <c r="Q24" s="1"/>
  <c r="AF98" i="25"/>
  <c r="AF19" i="24"/>
  <c r="AF76" i="25"/>
  <c r="AA145" i="18"/>
  <c r="AF40" i="24"/>
  <c r="AF130" i="25"/>
  <c r="AF118"/>
  <c r="AG125" i="14"/>
  <c r="AA23" i="25"/>
  <c r="AF88" i="18"/>
  <c r="Q88" s="1"/>
  <c r="AF96"/>
  <c r="Q96" s="1"/>
  <c r="AA145" i="24"/>
  <c r="AA130"/>
  <c r="AF34"/>
  <c r="AA38" i="18"/>
  <c r="AF132"/>
  <c r="Q132" s="1"/>
  <c r="AF21" i="25"/>
  <c r="AF131"/>
  <c r="AF33" i="18"/>
  <c r="Q33" s="1"/>
  <c r="AF144"/>
  <c r="Q144" s="1"/>
  <c r="AF78" i="24"/>
  <c r="AF8"/>
  <c r="AA125"/>
  <c r="X137" i="14"/>
  <c r="AA138" i="18"/>
  <c r="AF81"/>
  <c r="Q81" s="1"/>
  <c r="AF143"/>
  <c r="Q143" s="1"/>
  <c r="AF103" i="24"/>
  <c r="AA33"/>
  <c r="AA9"/>
  <c r="AF8" i="14"/>
  <c r="AF134" i="18"/>
  <c r="Q134" s="1"/>
  <c r="Y70" i="14"/>
  <c r="AF15"/>
  <c r="AA16" i="24"/>
  <c r="AF136"/>
  <c r="AF111"/>
  <c r="Z131" i="14"/>
  <c r="AA9" i="18"/>
  <c r="AA25"/>
  <c r="AF11" i="25"/>
  <c r="AF146"/>
  <c r="AF55" i="18"/>
  <c r="Q55" s="1"/>
  <c r="AF142"/>
  <c r="Q142" s="1"/>
  <c r="AF31"/>
  <c r="Q31" s="1"/>
  <c r="AF138" i="24"/>
  <c r="AF72" i="25"/>
  <c r="AF56" i="18"/>
  <c r="Q56" s="1"/>
  <c r="AF82" i="24"/>
  <c r="AF139" i="18"/>
  <c r="Q139" s="1"/>
  <c r="AF116"/>
  <c r="Q116" s="1"/>
  <c r="AF110"/>
  <c r="Q110" s="1"/>
  <c r="AF61"/>
  <c r="Q61" s="1"/>
  <c r="AF19"/>
  <c r="Q19" s="1"/>
  <c r="AF69" i="24"/>
  <c r="AF104"/>
  <c r="AF114"/>
  <c r="AF49"/>
  <c r="AF115"/>
  <c r="AF119"/>
  <c r="AF140" i="18"/>
  <c r="Q140" s="1"/>
  <c r="AF111"/>
  <c r="Q111" s="1"/>
  <c r="AA17" i="25"/>
  <c r="AF118" i="24"/>
  <c r="AF133" i="25"/>
  <c r="Q133" s="1"/>
  <c r="AF32" i="24"/>
  <c r="AA40" i="25"/>
  <c r="AA26"/>
  <c r="AF41"/>
  <c r="AF29"/>
  <c r="AF143"/>
  <c r="AF4" i="24"/>
  <c r="Q4" s="1"/>
  <c r="AF70"/>
  <c r="AF46" i="25"/>
  <c r="AA23" i="18"/>
  <c r="AE22" i="14"/>
  <c r="AF65" i="18"/>
  <c r="Q65" s="1"/>
  <c r="AF117" i="24"/>
  <c r="Q117" s="1"/>
  <c r="AA28" i="18"/>
  <c r="AF79" i="25"/>
  <c r="AF119" i="18"/>
  <c r="Q119" s="1"/>
  <c r="Y55" i="14"/>
  <c r="AA132" i="24"/>
  <c r="AA11" i="18"/>
  <c r="AE10" i="14"/>
  <c r="AA141" i="25"/>
  <c r="AA139"/>
  <c r="AA137" i="24"/>
  <c r="AA27" i="18"/>
  <c r="Z139" i="14"/>
  <c r="AA140" i="25"/>
  <c r="AF136" i="18"/>
  <c r="Q136" s="1"/>
  <c r="AF121"/>
  <c r="Q121" s="1"/>
  <c r="AA124" i="24"/>
  <c r="Z56" i="14"/>
  <c r="AA140" i="24"/>
  <c r="AF139" i="14"/>
  <c r="AA30" i="25"/>
  <c r="AF93" i="18"/>
  <c r="Q93" s="1"/>
  <c r="AF48"/>
  <c r="Q48" s="1"/>
  <c r="AF89" i="24"/>
  <c r="AF95" i="25"/>
  <c r="AA10" i="18"/>
  <c r="AF41" i="24"/>
  <c r="AF39" i="18"/>
  <c r="Q39" s="1"/>
  <c r="AF94" i="24"/>
  <c r="AF19" i="25"/>
  <c r="AF33"/>
  <c r="AF50"/>
  <c r="AF60" i="24"/>
  <c r="X7" i="14"/>
  <c r="AA8" i="18"/>
  <c r="AA145" i="25"/>
  <c r="AA26" i="18"/>
  <c r="AF30" i="24"/>
  <c r="AF48" i="25"/>
  <c r="AF65"/>
  <c r="AF109" i="24"/>
  <c r="AF43" i="25"/>
  <c r="AF12"/>
  <c r="AF15" i="18"/>
  <c r="Q15" s="1"/>
  <c r="AF130"/>
  <c r="Q130" s="1"/>
  <c r="AF131" i="24"/>
  <c r="AF50"/>
  <c r="AF86" i="18"/>
  <c r="Q86" s="1"/>
  <c r="Z34" i="14"/>
  <c r="AA35" i="25"/>
  <c r="AF113" i="24"/>
  <c r="AF101"/>
  <c r="AF87" i="18"/>
  <c r="Q87" s="1"/>
  <c r="AF26" i="24"/>
  <c r="AF73" i="25"/>
  <c r="AF38" i="24"/>
  <c r="AF70" i="25"/>
  <c r="AF25"/>
  <c r="AF36"/>
  <c r="AF36" i="24"/>
  <c r="AF20"/>
  <c r="AA13" i="18"/>
  <c r="AA151"/>
  <c r="AF96" i="24"/>
  <c r="AA43"/>
  <c r="AF61" i="14"/>
  <c r="AF96" i="25"/>
  <c r="AF116" i="24"/>
  <c r="AA144"/>
  <c r="AA141"/>
  <c r="AA12" i="18"/>
  <c r="X11" i="14"/>
  <c r="AA17" i="18"/>
  <c r="AE16" i="14"/>
  <c r="AA131" i="18"/>
  <c r="AF123" i="25"/>
  <c r="AF134"/>
  <c r="AF14" i="18"/>
  <c r="Q14" s="1"/>
  <c r="AA5" i="24"/>
  <c r="AF133"/>
  <c r="AA35"/>
  <c r="Y34" i="14"/>
  <c r="AA144" i="25"/>
  <c r="Z15" i="14"/>
  <c r="AA16" i="25"/>
  <c r="AA141" i="18"/>
  <c r="AF137"/>
  <c r="Q137" s="1"/>
  <c r="AA139" i="24"/>
  <c r="AF138" i="14"/>
  <c r="AA138" i="25"/>
  <c r="AA41" i="18"/>
  <c r="AF5"/>
  <c r="Q5" s="1"/>
  <c r="AF17" i="24"/>
  <c r="AF69" i="18"/>
  <c r="Q69" s="1"/>
  <c r="AF78"/>
  <c r="Q78" s="1"/>
  <c r="AF42" i="24"/>
  <c r="AF133" i="18"/>
  <c r="Q133" s="1"/>
  <c r="AF20"/>
  <c r="Q20" s="1"/>
  <c r="AF123"/>
  <c r="Q123" s="1"/>
  <c r="AF128" i="24"/>
  <c r="AF84" i="18"/>
  <c r="Q84" s="1"/>
  <c r="AF98"/>
  <c r="Q98" s="1"/>
  <c r="AF92"/>
  <c r="Q92" s="1"/>
  <c r="AF54" i="24"/>
  <c r="AF6" i="25"/>
  <c r="AF32" i="18"/>
  <c r="Q32" s="1"/>
  <c r="AF42" i="25"/>
  <c r="AF156" i="18"/>
  <c r="Q156" s="1"/>
  <c r="AF18" i="24"/>
  <c r="AF154" i="18"/>
  <c r="Q154" s="1"/>
  <c r="AF7" i="24"/>
  <c r="AF128" i="18"/>
  <c r="Q128" s="1"/>
  <c r="AF84" i="24"/>
  <c r="AF23"/>
  <c r="AF11"/>
  <c r="AF64"/>
  <c r="AF60" i="25"/>
  <c r="AF98" i="24"/>
  <c r="AA4" i="18"/>
  <c r="AF22" i="25"/>
  <c r="AF74" i="14"/>
  <c r="AA15" i="25"/>
  <c r="AA21" i="24"/>
  <c r="AA153" i="18"/>
  <c r="X120" i="14"/>
  <c r="AA121" i="18"/>
  <c r="AF58" i="24"/>
  <c r="AF45" i="25"/>
  <c r="AF5"/>
  <c r="AF133" i="14"/>
  <c r="AA134" i="24"/>
  <c r="AF137" i="25"/>
  <c r="AA48" i="18"/>
  <c r="AA143" i="24"/>
  <c r="Y142" i="14"/>
  <c r="AF121" i="25"/>
  <c r="AF54" i="18"/>
  <c r="Q54" s="1"/>
  <c r="AF105" i="24"/>
  <c r="AA41"/>
  <c r="AA39" i="18"/>
  <c r="AA33" i="25"/>
  <c r="AA50"/>
  <c r="AF63"/>
  <c r="AF10"/>
  <c r="AF103" i="18"/>
  <c r="Q103" s="1"/>
  <c r="AF37"/>
  <c r="Q37" s="1"/>
  <c r="AF126" i="24"/>
  <c r="AF43" i="18"/>
  <c r="Q43" s="1"/>
  <c r="AF88" i="24"/>
  <c r="AF35" i="18"/>
  <c r="Q35" s="1"/>
  <c r="AF18"/>
  <c r="Q18" s="1"/>
  <c r="AF49" i="14"/>
  <c r="AA50" i="24"/>
  <c r="AF49" i="18"/>
  <c r="Q49" s="1"/>
  <c r="AF90"/>
  <c r="Q90" s="1"/>
  <c r="AF142" i="24"/>
  <c r="AF115" i="25"/>
  <c r="AF54"/>
  <c r="AF122" i="18"/>
  <c r="Q122" s="1"/>
  <c r="AA39" i="25"/>
  <c r="AG38" i="14"/>
  <c r="AF45" i="18"/>
  <c r="Q45" s="1"/>
  <c r="AF58"/>
  <c r="Q58" s="1"/>
  <c r="AF107" i="25"/>
  <c r="AF106" i="24"/>
  <c r="AA25" i="25"/>
  <c r="Z24" i="14"/>
  <c r="AF126" i="25"/>
  <c r="AF85"/>
  <c r="AF67" i="18"/>
  <c r="Q67" s="1"/>
  <c r="AF130" i="24"/>
  <c r="AF124" i="25"/>
  <c r="Q124" s="1"/>
  <c r="AF61" i="24"/>
  <c r="AF120"/>
  <c r="AA142" i="25"/>
  <c r="AG141" i="14"/>
  <c r="AA135" i="24"/>
  <c r="AF125"/>
  <c r="AF52" i="25"/>
  <c r="AF107" i="18"/>
  <c r="Q107" s="1"/>
  <c r="AF71"/>
  <c r="Q71" s="1"/>
  <c r="AF81" i="24"/>
  <c r="AF57" i="18"/>
  <c r="Q57" s="1"/>
  <c r="AF9"/>
  <c r="Q9" s="1"/>
  <c r="AF109" i="25"/>
  <c r="AA123" i="18"/>
  <c r="Y53" i="14"/>
  <c r="AF26" i="25"/>
  <c r="AA154" i="18"/>
  <c r="AA128"/>
  <c r="AA23" i="24"/>
  <c r="Y22" i="14"/>
  <c r="AF63"/>
  <c r="AA124" i="18"/>
  <c r="AA47" i="24"/>
  <c r="AF91"/>
  <c r="AA22" i="25"/>
  <c r="AA125" i="18"/>
  <c r="AF132" i="24"/>
  <c r="AF102"/>
  <c r="AF117" i="25"/>
  <c r="AF64" i="18"/>
  <c r="Q64" s="1"/>
  <c r="AF27"/>
  <c r="Q27" s="1"/>
  <c r="AF140" i="25"/>
  <c r="AA47" i="18"/>
  <c r="X119" i="14"/>
  <c r="AA6" i="18"/>
  <c r="X5" i="14"/>
  <c r="AA152" i="18"/>
  <c r="AF101"/>
  <c r="Q101" s="1"/>
  <c r="AF124" i="24"/>
  <c r="AF71" i="25"/>
  <c r="AA122" i="24"/>
  <c r="AF114" i="25"/>
  <c r="Q114" s="1"/>
  <c r="AA27" i="24"/>
  <c r="AF26" i="14"/>
  <c r="AF57" i="25"/>
  <c r="AF140" i="24"/>
  <c r="AF93"/>
  <c r="AF30" i="25"/>
  <c r="AA14" i="24"/>
  <c r="AA46" i="18"/>
  <c r="AF106"/>
  <c r="Q106" s="1"/>
  <c r="AA10" i="24"/>
  <c r="AF99" i="18"/>
  <c r="Q99" s="1"/>
  <c r="AF10"/>
  <c r="Q10" s="1"/>
  <c r="AF109"/>
  <c r="Q109" s="1"/>
  <c r="AF54" i="14"/>
  <c r="AF92" i="25"/>
  <c r="AF102"/>
  <c r="AF30" i="18"/>
  <c r="Q30" s="1"/>
  <c r="AF51" i="24"/>
  <c r="AF8" i="18"/>
  <c r="Q8" s="1"/>
  <c r="AF145" i="25"/>
  <c r="AF115" i="18"/>
  <c r="Q115" s="1"/>
  <c r="AF59" i="24"/>
  <c r="AF26" i="18"/>
  <c r="Q26" s="1"/>
  <c r="AF70"/>
  <c r="Q70" s="1"/>
  <c r="Z128" i="14"/>
  <c r="AA49" i="25"/>
  <c r="AA46" i="24"/>
  <c r="AF45" i="14"/>
  <c r="AA123" i="24"/>
  <c r="AA14" i="25"/>
  <c r="AA148" i="18"/>
  <c r="AA36"/>
  <c r="AA155"/>
  <c r="Y65" i="14"/>
  <c r="AA127" i="24"/>
  <c r="Y126" i="14"/>
  <c r="AF95" i="18"/>
  <c r="Q95" s="1"/>
  <c r="AF15" i="24"/>
  <c r="AF7" i="18"/>
  <c r="Q7" s="1"/>
  <c r="AA4" i="25"/>
  <c r="AA7"/>
  <c r="AF87"/>
  <c r="X21" i="14"/>
  <c r="AA22" i="18"/>
  <c r="AF35" i="25"/>
  <c r="AF93"/>
  <c r="AF126" i="18"/>
  <c r="Q126" s="1"/>
  <c r="AA32" i="25"/>
  <c r="Z91" i="18"/>
  <c r="AA91" s="1"/>
  <c r="Z26" i="14"/>
  <c r="AA27" i="25"/>
  <c r="AA44"/>
  <c r="Z43" i="14"/>
  <c r="AA24" i="18"/>
  <c r="AF106" i="25"/>
  <c r="AA19" i="24"/>
  <c r="Y39" i="14"/>
  <c r="AA40" i="24"/>
  <c r="AF13" i="18"/>
  <c r="Q13" s="1"/>
  <c r="AF99" i="24"/>
  <c r="AF151" i="18"/>
  <c r="Q151" s="1"/>
  <c r="AF43" i="24"/>
  <c r="AF52"/>
  <c r="AF62"/>
  <c r="AF110"/>
  <c r="AF18" i="25"/>
  <c r="AF144" i="24"/>
  <c r="AF79"/>
  <c r="AF104" i="25"/>
  <c r="AF67"/>
  <c r="AF141" i="24"/>
  <c r="AF99" i="25"/>
  <c r="AF12" i="18"/>
  <c r="Q12" s="1"/>
  <c r="AF29" i="24"/>
  <c r="AF47" i="25"/>
  <c r="AF17" i="18"/>
  <c r="Q17" s="1"/>
  <c r="AA34" i="24"/>
  <c r="AF131" i="18"/>
  <c r="Q131" s="1"/>
  <c r="AF63"/>
  <c r="Q63" s="1"/>
  <c r="AF83"/>
  <c r="Q83" s="1"/>
  <c r="AA132"/>
  <c r="AA21" i="25"/>
  <c r="AA33" i="18"/>
  <c r="AA144"/>
  <c r="Y77" i="14"/>
  <c r="Y7"/>
  <c r="AA8" i="24"/>
  <c r="AF72"/>
  <c r="AF95"/>
  <c r="AF65"/>
  <c r="AF135" i="25"/>
  <c r="AF67" i="24"/>
  <c r="AF5"/>
  <c r="AF77"/>
  <c r="AF9" i="25"/>
  <c r="AF34" i="18"/>
  <c r="Q34" s="1"/>
  <c r="AF31" i="25"/>
  <c r="AA143" i="18"/>
  <c r="AF35" i="24"/>
  <c r="AF144" i="25"/>
  <c r="AF16"/>
  <c r="AF8"/>
  <c r="AF141" i="18"/>
  <c r="Q141" s="1"/>
  <c r="AA134"/>
  <c r="AF139" i="24"/>
  <c r="AF6"/>
  <c r="AF127" i="25"/>
  <c r="AF138"/>
  <c r="AF150" i="18"/>
  <c r="Q150" s="1"/>
  <c r="AF41"/>
  <c r="Q41" s="1"/>
  <c r="AF16"/>
  <c r="Q16" s="1"/>
  <c r="AA136" i="24"/>
  <c r="AF74"/>
  <c r="AF13"/>
  <c r="AF73" i="18"/>
  <c r="Q73" s="1"/>
  <c r="AF21"/>
  <c r="Q21" s="1"/>
  <c r="AA11" i="25"/>
  <c r="AA146"/>
  <c r="AA142" i="18"/>
  <c r="AA31"/>
  <c r="AA138" i="24"/>
  <c r="Z71" i="14"/>
  <c r="AF85" i="24"/>
  <c r="AE138" i="14"/>
  <c r="AA139" i="18"/>
  <c r="AA19"/>
  <c r="X18" i="14"/>
  <c r="AA49" i="24"/>
  <c r="Z20" i="25"/>
  <c r="Y20"/>
  <c r="X139" i="14"/>
  <c r="AA140" i="18"/>
  <c r="AF74"/>
  <c r="Q74" s="1"/>
  <c r="AF40"/>
  <c r="Q40" s="1"/>
  <c r="AF112" i="24"/>
  <c r="AF64" i="25"/>
  <c r="AA32" i="24"/>
  <c r="AF119" i="25"/>
  <c r="AA41"/>
  <c r="AA29"/>
  <c r="AA143"/>
  <c r="AA4" i="24"/>
  <c r="AA46" i="25"/>
  <c r="AG45" i="14"/>
  <c r="AF68" i="24"/>
  <c r="Y116" i="14"/>
  <c r="AF4" i="18"/>
  <c r="Q4" s="1"/>
  <c r="AF37" i="25"/>
  <c r="X118" i="14"/>
  <c r="AF102" i="18"/>
  <c r="Q102" s="1"/>
  <c r="AF79"/>
  <c r="Q79" s="1"/>
  <c r="AF24" i="24"/>
  <c r="AF39"/>
  <c r="AF44"/>
  <c r="AF129" i="18"/>
  <c r="Q129" s="1"/>
  <c r="AF75" i="24"/>
  <c r="AF44" i="18"/>
  <c r="Q44" s="1"/>
  <c r="AF15" i="25"/>
  <c r="AF75"/>
  <c r="AF60" i="18"/>
  <c r="Q60" s="1"/>
  <c r="AF53"/>
  <c r="Q53" s="1"/>
  <c r="AF146" i="24"/>
  <c r="AF80"/>
  <c r="AF21"/>
  <c r="AF127" i="18"/>
  <c r="Q127" s="1"/>
  <c r="AF66"/>
  <c r="Q66" s="1"/>
  <c r="AA136"/>
  <c r="AE135" i="14"/>
  <c r="AG19"/>
  <c r="AN17"/>
  <c r="AN19"/>
  <c r="AN14"/>
  <c r="AN22"/>
  <c r="AN16"/>
  <c r="AN7"/>
  <c r="E10" i="29"/>
  <c r="E8"/>
  <c r="E11"/>
  <c r="E9"/>
  <c r="AN148" i="14"/>
  <c r="AL138"/>
  <c r="AJ154"/>
  <c r="AL62"/>
  <c r="AN151"/>
  <c r="AJ148"/>
  <c r="AN153"/>
  <c r="AJ147"/>
  <c r="AJ149"/>
  <c r="AN147"/>
  <c r="AI147"/>
  <c r="AI150"/>
  <c r="AM149"/>
  <c r="AM153"/>
  <c r="AM148"/>
  <c r="AI154"/>
  <c r="AM72"/>
  <c r="AN25"/>
  <c r="AN37"/>
  <c r="AG144"/>
  <c r="Z144"/>
  <c r="Z27"/>
  <c r="AG27"/>
  <c r="AG146"/>
  <c r="Z146"/>
  <c r="AQ148"/>
  <c r="AG143"/>
  <c r="Z143"/>
  <c r="AF146"/>
  <c r="Y146"/>
  <c r="AF145"/>
  <c r="Y145"/>
  <c r="AM20"/>
  <c r="AM77"/>
  <c r="AM138"/>
  <c r="AM145"/>
  <c r="AM71"/>
  <c r="AF143"/>
  <c r="Y143"/>
  <c r="AF144"/>
  <c r="Y144"/>
  <c r="AM74"/>
  <c r="AM75"/>
  <c r="AL142"/>
  <c r="AL140"/>
  <c r="AE145"/>
  <c r="X145"/>
  <c r="AE144"/>
  <c r="X144"/>
  <c r="AE143"/>
  <c r="X143"/>
  <c r="AL141"/>
  <c r="AL76"/>
  <c r="AL71"/>
  <c r="AL20"/>
  <c r="AL65"/>
  <c r="AM116"/>
  <c r="AM123"/>
  <c r="F17" i="30"/>
  <c r="H36" s="1"/>
  <c r="V8" i="29"/>
  <c r="S8" s="1"/>
  <c r="K8" s="1"/>
  <c r="O8" s="1"/>
  <c r="V11"/>
  <c r="S11" s="1"/>
  <c r="K11" s="1"/>
  <c r="O11" s="1"/>
  <c r="F11"/>
  <c r="V9"/>
  <c r="S9" s="1"/>
  <c r="K9" s="1"/>
  <c r="O9" s="1"/>
  <c r="V10"/>
  <c r="S10" s="1"/>
  <c r="K10" s="1"/>
  <c r="O10" s="1"/>
  <c r="F8"/>
  <c r="F9"/>
  <c r="F10"/>
  <c r="AL120" i="14"/>
  <c r="AL118"/>
  <c r="AL119"/>
  <c r="AM13"/>
  <c r="AM5"/>
  <c r="AL61"/>
  <c r="AL43"/>
  <c r="AL51"/>
  <c r="AL49"/>
  <c r="AL63"/>
  <c r="AL54"/>
  <c r="AL75"/>
  <c r="AM79"/>
  <c r="AM49"/>
  <c r="AM34"/>
  <c r="AM61"/>
  <c r="AM48"/>
  <c r="AM70"/>
  <c r="AM45"/>
  <c r="AM37"/>
  <c r="AM36"/>
  <c r="AM35"/>
  <c r="AM47"/>
  <c r="AM40"/>
  <c r="AM50"/>
  <c r="AM53"/>
  <c r="AM76"/>
  <c r="AM31"/>
  <c r="AM51"/>
  <c r="AM30"/>
  <c r="AM64"/>
  <c r="AM38"/>
  <c r="AM46"/>
  <c r="AM42"/>
  <c r="AM43"/>
  <c r="AM39"/>
  <c r="AM55"/>
  <c r="AM32"/>
  <c r="AM52"/>
  <c r="AM62"/>
  <c r="AM60"/>
  <c r="AM57"/>
  <c r="AM33"/>
  <c r="AM65"/>
  <c r="AM41"/>
  <c r="AM59"/>
  <c r="AM54"/>
  <c r="AH144" l="1"/>
  <c r="AH143"/>
  <c r="AJ143"/>
  <c r="AH145"/>
  <c r="AH146"/>
  <c r="AH156"/>
  <c r="AH155"/>
  <c r="AJ144"/>
  <c r="AJ145"/>
  <c r="AH158"/>
  <c r="AH159"/>
  <c r="AH160"/>
  <c r="O166" i="18"/>
  <c r="P166"/>
  <c r="P167"/>
  <c r="O167"/>
  <c r="O165"/>
  <c r="P165"/>
  <c r="P152" i="25"/>
  <c r="O152"/>
  <c r="P151"/>
  <c r="O151"/>
  <c r="O150"/>
  <c r="P150"/>
  <c r="AO155" i="14"/>
  <c r="S19"/>
  <c r="AB162"/>
  <c r="U162"/>
  <c r="L5" i="25"/>
  <c r="AO162" i="14"/>
  <c r="L163" i="18"/>
  <c r="AA162" i="14" s="1"/>
  <c r="AO144"/>
  <c r="AO143"/>
  <c r="Z160" i="18"/>
  <c r="Q160"/>
  <c r="Y160"/>
  <c r="K160"/>
  <c r="Q159" i="14" s="1"/>
  <c r="Q167" i="18"/>
  <c r="Y167"/>
  <c r="Z167"/>
  <c r="Q168"/>
  <c r="Y168"/>
  <c r="Z168"/>
  <c r="L166"/>
  <c r="Q165" i="14"/>
  <c r="AO165"/>
  <c r="Z169" i="18"/>
  <c r="Q169"/>
  <c r="Y169"/>
  <c r="Z170"/>
  <c r="Q170"/>
  <c r="Y170"/>
  <c r="Y164"/>
  <c r="Z164"/>
  <c r="Q164"/>
  <c r="K164"/>
  <c r="Q163" i="14" s="1"/>
  <c r="Z162" i="18"/>
  <c r="Q162"/>
  <c r="Y162"/>
  <c r="K162"/>
  <c r="Q161" i="14" s="1"/>
  <c r="L171" i="18"/>
  <c r="Q170" i="14"/>
  <c r="AO170"/>
  <c r="L159" i="18"/>
  <c r="AA158" i="14" s="1"/>
  <c r="AO158"/>
  <c r="AO157"/>
  <c r="L158" i="18"/>
  <c r="AA157" i="14" s="1"/>
  <c r="L169" i="18"/>
  <c r="Q168" i="14"/>
  <c r="AO168"/>
  <c r="K159" i="18"/>
  <c r="Q158" i="14" s="1"/>
  <c r="Q159" i="18"/>
  <c r="Y159"/>
  <c r="Z159"/>
  <c r="L161"/>
  <c r="AA160" i="14" s="1"/>
  <c r="AO160"/>
  <c r="L170" i="18"/>
  <c r="Q169" i="14"/>
  <c r="AO169"/>
  <c r="AO145"/>
  <c r="AO146"/>
  <c r="L162" i="18"/>
  <c r="AA161" i="14" s="1"/>
  <c r="AO161"/>
  <c r="Y166" i="18"/>
  <c r="Q166"/>
  <c r="Z166"/>
  <c r="L165"/>
  <c r="Q164" i="14"/>
  <c r="AO164"/>
  <c r="L172" i="18"/>
  <c r="Q171" i="14"/>
  <c r="AO171"/>
  <c r="Q171" i="18"/>
  <c r="Y171"/>
  <c r="Z171"/>
  <c r="Q163"/>
  <c r="Y163"/>
  <c r="Z163"/>
  <c r="K163"/>
  <c r="Q162" i="14" s="1"/>
  <c r="Z165" i="18"/>
  <c r="Q165"/>
  <c r="Y165"/>
  <c r="L164"/>
  <c r="AA163" i="14" s="1"/>
  <c r="AO163"/>
  <c r="Q161" i="18"/>
  <c r="Y161"/>
  <c r="Z161"/>
  <c r="K161"/>
  <c r="Q160" i="14" s="1"/>
  <c r="Q172" i="18"/>
  <c r="Y172"/>
  <c r="Z172"/>
  <c r="L160"/>
  <c r="AA159" i="14" s="1"/>
  <c r="AO159"/>
  <c r="L167" i="18"/>
  <c r="Q166" i="14"/>
  <c r="AO166"/>
  <c r="L168" i="18"/>
  <c r="Q167" i="14"/>
  <c r="AO167"/>
  <c r="Z158" i="18"/>
  <c r="Y158"/>
  <c r="Q158"/>
  <c r="K158"/>
  <c r="Q157" i="14" s="1"/>
  <c r="P148" i="25"/>
  <c r="O148"/>
  <c r="L153"/>
  <c r="V152" i="14" s="1"/>
  <c r="S152"/>
  <c r="L160" i="25"/>
  <c r="AQ159" i="14"/>
  <c r="S159"/>
  <c r="Y170" i="25"/>
  <c r="Q170"/>
  <c r="Z170"/>
  <c r="L167"/>
  <c r="S166" i="14"/>
  <c r="AQ166"/>
  <c r="Y148" i="25"/>
  <c r="Q148"/>
  <c r="Z148"/>
  <c r="L157"/>
  <c r="S156" i="14"/>
  <c r="Y168" i="25"/>
  <c r="Z168"/>
  <c r="Q168"/>
  <c r="Y154"/>
  <c r="Q154"/>
  <c r="Z154"/>
  <c r="AQ163" i="14"/>
  <c r="S163"/>
  <c r="L164" i="25"/>
  <c r="Y150"/>
  <c r="Q150"/>
  <c r="Z150"/>
  <c r="AQ165" i="14"/>
  <c r="S165"/>
  <c r="L166" i="25"/>
  <c r="Z161"/>
  <c r="Y161"/>
  <c r="Q161"/>
  <c r="Q160"/>
  <c r="Z160"/>
  <c r="Y160"/>
  <c r="L155"/>
  <c r="S154" i="14"/>
  <c r="L156" i="25"/>
  <c r="V155" i="14" s="1"/>
  <c r="S155"/>
  <c r="L163" i="25"/>
  <c r="AQ162" i="14"/>
  <c r="S162"/>
  <c r="Z157" i="25"/>
  <c r="Y157"/>
  <c r="Q157"/>
  <c r="AQ143" i="14"/>
  <c r="AQ164"/>
  <c r="L165" i="25"/>
  <c r="S164" i="14"/>
  <c r="V147" i="25"/>
  <c r="R147"/>
  <c r="U147" s="1"/>
  <c r="S147"/>
  <c r="T147" s="1"/>
  <c r="S160" i="14"/>
  <c r="L161" i="25"/>
  <c r="AQ160" i="14"/>
  <c r="Y158" i="25"/>
  <c r="Q158"/>
  <c r="Z158"/>
  <c r="Z153"/>
  <c r="Y153"/>
  <c r="Q153"/>
  <c r="Y152"/>
  <c r="Q152"/>
  <c r="Z152"/>
  <c r="S171" i="14"/>
  <c r="L172" i="25"/>
  <c r="AQ171" i="14"/>
  <c r="Z164" i="25"/>
  <c r="Q164"/>
  <c r="Y164"/>
  <c r="Y171"/>
  <c r="Q171"/>
  <c r="Z171"/>
  <c r="S158" i="14"/>
  <c r="L159" i="25"/>
  <c r="AQ158" i="14"/>
  <c r="Y155" i="25"/>
  <c r="Q155"/>
  <c r="Z155"/>
  <c r="Z163"/>
  <c r="Q163"/>
  <c r="Y163"/>
  <c r="AQ157" i="14"/>
  <c r="S157"/>
  <c r="L158" i="25"/>
  <c r="Z169"/>
  <c r="Y169"/>
  <c r="Q169"/>
  <c r="Y166"/>
  <c r="Q166"/>
  <c r="Z166"/>
  <c r="Y151"/>
  <c r="Z151"/>
  <c r="Q151"/>
  <c r="L154"/>
  <c r="S153" i="14"/>
  <c r="Z156" i="25"/>
  <c r="Q156"/>
  <c r="Y156"/>
  <c r="L150"/>
  <c r="S149" i="14"/>
  <c r="S149" i="25"/>
  <c r="T149" s="1"/>
  <c r="V149"/>
  <c r="R149"/>
  <c r="U149" s="1"/>
  <c r="Z159"/>
  <c r="Y159"/>
  <c r="Q159"/>
  <c r="L162"/>
  <c r="S161" i="14"/>
  <c r="AQ161"/>
  <c r="AQ168"/>
  <c r="L169" i="25"/>
  <c r="S168" i="14"/>
  <c r="L151" i="25"/>
  <c r="S150" i="14"/>
  <c r="L152" i="25"/>
  <c r="S151" i="14"/>
  <c r="L171" i="25"/>
  <c r="AQ170" i="14"/>
  <c r="S170"/>
  <c r="Q162" i="25"/>
  <c r="Z162"/>
  <c r="Y162"/>
  <c r="Z165"/>
  <c r="Q165"/>
  <c r="Y165"/>
  <c r="Z167"/>
  <c r="Q167"/>
  <c r="Y167"/>
  <c r="AQ150" i="14"/>
  <c r="S144"/>
  <c r="AQ144"/>
  <c r="AQ145"/>
  <c r="AQ169"/>
  <c r="S169"/>
  <c r="L170" i="25"/>
  <c r="L148"/>
  <c r="AC147" i="14" s="1"/>
  <c r="S147"/>
  <c r="AQ167"/>
  <c r="L168" i="25"/>
  <c r="S167" i="14"/>
  <c r="Y172" i="25"/>
  <c r="Q172"/>
  <c r="Z172"/>
  <c r="O148" i="24"/>
  <c r="P148"/>
  <c r="P147"/>
  <c r="O147"/>
  <c r="AP143" i="14"/>
  <c r="L152" i="24"/>
  <c r="R151" i="14"/>
  <c r="L155" i="24"/>
  <c r="R154" i="14"/>
  <c r="Q152" i="24"/>
  <c r="Y152"/>
  <c r="Z152"/>
  <c r="Z150"/>
  <c r="Q150"/>
  <c r="Y150"/>
  <c r="L149"/>
  <c r="R148" i="14"/>
  <c r="Q157" i="24"/>
  <c r="Z157"/>
  <c r="Y157"/>
  <c r="L148"/>
  <c r="AB147" i="14" s="1"/>
  <c r="R147"/>
  <c r="R166"/>
  <c r="AP166"/>
  <c r="L167" i="24"/>
  <c r="L165"/>
  <c r="R164" i="14"/>
  <c r="AP164"/>
  <c r="R163" i="24"/>
  <c r="U163" s="1"/>
  <c r="S163"/>
  <c r="T163" s="1"/>
  <c r="V163"/>
  <c r="L166"/>
  <c r="R165" i="14"/>
  <c r="AP165"/>
  <c r="Y167" i="24"/>
  <c r="Q167"/>
  <c r="Z167"/>
  <c r="Z153"/>
  <c r="Q153"/>
  <c r="Y153"/>
  <c r="Z162"/>
  <c r="Y162"/>
  <c r="Q162"/>
  <c r="R170" i="14"/>
  <c r="L171" i="24"/>
  <c r="AP170" i="14"/>
  <c r="L147" i="24"/>
  <c r="AB146" i="14" s="1"/>
  <c r="R146"/>
  <c r="AP146"/>
  <c r="Q159" i="24"/>
  <c r="Z159"/>
  <c r="Y159"/>
  <c r="L156"/>
  <c r="R155" i="14"/>
  <c r="L162" i="24"/>
  <c r="R161" i="14"/>
  <c r="AP161"/>
  <c r="Y161" i="24"/>
  <c r="Q161"/>
  <c r="Z161"/>
  <c r="R171" i="14"/>
  <c r="AP171"/>
  <c r="L172" i="24"/>
  <c r="Y160"/>
  <c r="Z160"/>
  <c r="Q160"/>
  <c r="Y164"/>
  <c r="Q164"/>
  <c r="Z164"/>
  <c r="Y158"/>
  <c r="Q158"/>
  <c r="Z158"/>
  <c r="AP151" i="14"/>
  <c r="AP145"/>
  <c r="L154" i="24"/>
  <c r="R153" i="14"/>
  <c r="Z168" i="24"/>
  <c r="Y168"/>
  <c r="Q168"/>
  <c r="L161"/>
  <c r="R160" i="14"/>
  <c r="AP160"/>
  <c r="Z165" i="24"/>
  <c r="Q165"/>
  <c r="Y165"/>
  <c r="L150"/>
  <c r="R149" i="14"/>
  <c r="Y151" i="24"/>
  <c r="Q151"/>
  <c r="Z151"/>
  <c r="Z148"/>
  <c r="Y148"/>
  <c r="Q148"/>
  <c r="Z155"/>
  <c r="Y155"/>
  <c r="Q155"/>
  <c r="Q172"/>
  <c r="Z172"/>
  <c r="Y172"/>
  <c r="Q149"/>
  <c r="Y149"/>
  <c r="Z149"/>
  <c r="L160"/>
  <c r="R159" i="14"/>
  <c r="AP159"/>
  <c r="R158"/>
  <c r="L159" i="24"/>
  <c r="AP158" i="14"/>
  <c r="Y170" i="24"/>
  <c r="Q170"/>
  <c r="Z170"/>
  <c r="Q171"/>
  <c r="Y171"/>
  <c r="Z171"/>
  <c r="Z147"/>
  <c r="Y147"/>
  <c r="Q147"/>
  <c r="Y166"/>
  <c r="Q166"/>
  <c r="Z166"/>
  <c r="Q169"/>
  <c r="Y169"/>
  <c r="Z169"/>
  <c r="AP169" i="14"/>
  <c r="L170" i="24"/>
  <c r="R169" i="14"/>
  <c r="L164" i="24"/>
  <c r="AP163" i="14"/>
  <c r="R163"/>
  <c r="R144"/>
  <c r="AP144"/>
  <c r="Q156" i="24"/>
  <c r="Z156"/>
  <c r="Y156"/>
  <c r="Q154"/>
  <c r="Y154"/>
  <c r="Z154"/>
  <c r="AP154" i="14"/>
  <c r="AP155"/>
  <c r="AP148"/>
  <c r="L151" i="24"/>
  <c r="R150" i="14"/>
  <c r="L158" i="24"/>
  <c r="AP157" i="14"/>
  <c r="R157"/>
  <c r="AP167"/>
  <c r="R167"/>
  <c r="L168" i="24"/>
  <c r="L153"/>
  <c r="R152" i="14"/>
  <c r="AP168"/>
  <c r="L169" i="24"/>
  <c r="R168" i="14"/>
  <c r="L157" i="24"/>
  <c r="R156" i="14"/>
  <c r="L8" i="25"/>
  <c r="S7" i="14" s="1"/>
  <c r="L7" i="25"/>
  <c r="Q6"/>
  <c r="R6" s="1"/>
  <c r="K6"/>
  <c r="Q8"/>
  <c r="S8" s="1"/>
  <c r="T8" s="1"/>
  <c r="K8"/>
  <c r="Q5"/>
  <c r="S5" s="1"/>
  <c r="T5" s="1"/>
  <c r="K5"/>
  <c r="L6"/>
  <c r="L4"/>
  <c r="S3" i="14" s="1"/>
  <c r="Q7" i="25"/>
  <c r="S7" s="1"/>
  <c r="T7" s="1"/>
  <c r="K7"/>
  <c r="S6" i="14" s="1"/>
  <c r="K39" i="13"/>
  <c r="K38" i="21" s="1"/>
  <c r="P39" i="13"/>
  <c r="P38" i="21" s="1"/>
  <c r="P28" i="25"/>
  <c r="P24"/>
  <c r="P20"/>
  <c r="K64"/>
  <c r="P64" s="1"/>
  <c r="Q64"/>
  <c r="N135"/>
  <c r="Q135"/>
  <c r="AQ134" i="14" s="1"/>
  <c r="K47" i="25"/>
  <c r="O47" s="1"/>
  <c r="Q47"/>
  <c r="N106"/>
  <c r="Q106"/>
  <c r="N102"/>
  <c r="Q102"/>
  <c r="N71"/>
  <c r="Q71"/>
  <c r="AQ70" i="14" s="1"/>
  <c r="K140" i="25"/>
  <c r="O140" s="1"/>
  <c r="Q140"/>
  <c r="N109"/>
  <c r="Q109"/>
  <c r="N107"/>
  <c r="Q107"/>
  <c r="AQ106" i="14" s="1"/>
  <c r="N115" i="25"/>
  <c r="Q115"/>
  <c r="N134"/>
  <c r="Q134"/>
  <c r="AQ133" i="14" s="1"/>
  <c r="N95" i="25"/>
  <c r="Q95"/>
  <c r="K29"/>
  <c r="P29" s="1"/>
  <c r="Q29"/>
  <c r="AQ28" i="14" s="1"/>
  <c r="N72" i="25"/>
  <c r="Q72"/>
  <c r="K27"/>
  <c r="O27" s="1"/>
  <c r="Q27"/>
  <c r="N66"/>
  <c r="Q66"/>
  <c r="AQ65" i="14" s="1"/>
  <c r="S125" i="25"/>
  <c r="T125" s="1"/>
  <c r="R125"/>
  <c r="N89"/>
  <c r="Q89"/>
  <c r="AQ88" i="14" s="1"/>
  <c r="K17" i="25"/>
  <c r="O17" s="1"/>
  <c r="Q17"/>
  <c r="K62"/>
  <c r="P62" s="1"/>
  <c r="Q62"/>
  <c r="K23"/>
  <c r="Q23"/>
  <c r="AQ22" i="14" s="1"/>
  <c r="S116" i="25"/>
  <c r="T116" s="1"/>
  <c r="R116"/>
  <c r="K59"/>
  <c r="P59" s="1"/>
  <c r="Q59"/>
  <c r="AQ58" i="14" s="1"/>
  <c r="K51" i="25"/>
  <c r="P51" s="1"/>
  <c r="Q51"/>
  <c r="N68"/>
  <c r="Q68"/>
  <c r="AQ67" i="14" s="1"/>
  <c r="N75" i="25"/>
  <c r="Q75"/>
  <c r="K16"/>
  <c r="O16" s="1"/>
  <c r="Q16"/>
  <c r="AQ15" i="14" s="1"/>
  <c r="K31" i="25"/>
  <c r="P31" s="1"/>
  <c r="Q31"/>
  <c r="N67"/>
  <c r="Q67"/>
  <c r="AQ66" i="14" s="1"/>
  <c r="K18" i="25"/>
  <c r="P18" s="1"/>
  <c r="Q18"/>
  <c r="N93"/>
  <c r="Q93"/>
  <c r="N87"/>
  <c r="Q87"/>
  <c r="N92"/>
  <c r="Q92"/>
  <c r="K26"/>
  <c r="O26" s="1"/>
  <c r="Q26"/>
  <c r="S124"/>
  <c r="T124" s="1"/>
  <c r="R124"/>
  <c r="N126"/>
  <c r="Q126"/>
  <c r="P37" i="13" s="1"/>
  <c r="P36" i="21" s="1"/>
  <c r="K10" i="25"/>
  <c r="P10" s="1"/>
  <c r="Q10"/>
  <c r="N121"/>
  <c r="Q121"/>
  <c r="N137"/>
  <c r="Q137"/>
  <c r="K45"/>
  <c r="P45" s="1"/>
  <c r="Q45"/>
  <c r="N123"/>
  <c r="Q123"/>
  <c r="K25"/>
  <c r="Q25"/>
  <c r="AQ24" i="14" s="1"/>
  <c r="N73" i="25"/>
  <c r="Q73"/>
  <c r="K65"/>
  <c r="O65" s="1"/>
  <c r="Q65"/>
  <c r="AQ64" i="14" s="1"/>
  <c r="K50" i="25"/>
  <c r="O50" s="1"/>
  <c r="Q50"/>
  <c r="N79"/>
  <c r="Q79"/>
  <c r="K41"/>
  <c r="O41" s="1"/>
  <c r="Q41"/>
  <c r="S133"/>
  <c r="T133" s="1"/>
  <c r="R133"/>
  <c r="K146"/>
  <c r="S145" i="14" s="1"/>
  <c r="Q146" i="25"/>
  <c r="N111"/>
  <c r="Q111"/>
  <c r="AQ110" i="14" s="1"/>
  <c r="N90" i="25"/>
  <c r="Q90"/>
  <c r="N91"/>
  <c r="Q91"/>
  <c r="K56"/>
  <c r="P56" s="1"/>
  <c r="Q56"/>
  <c r="AQ55" i="14" s="1"/>
  <c r="K40" i="25"/>
  <c r="P40" s="1"/>
  <c r="Q40"/>
  <c r="K58"/>
  <c r="O58" s="1"/>
  <c r="Q58"/>
  <c r="AQ57" i="14" s="1"/>
  <c r="N128" i="25"/>
  <c r="Q128"/>
  <c r="N97"/>
  <c r="Q97"/>
  <c r="AQ96" i="14" s="1"/>
  <c r="K13" i="25"/>
  <c r="P13" s="1"/>
  <c r="Q13"/>
  <c r="N122"/>
  <c r="Q122"/>
  <c r="AQ121" i="14" s="1"/>
  <c r="S24" i="25"/>
  <c r="T24" s="1"/>
  <c r="AC23" i="14" s="1"/>
  <c r="R24" i="25"/>
  <c r="U24" s="1"/>
  <c r="N127"/>
  <c r="Q127"/>
  <c r="AQ126" i="14" s="1"/>
  <c r="N99" i="25"/>
  <c r="Q99"/>
  <c r="K57"/>
  <c r="P57" s="1"/>
  <c r="Q57"/>
  <c r="N117"/>
  <c r="Q117"/>
  <c r="AQ116" i="14" s="1"/>
  <c r="K54" i="25"/>
  <c r="P54" s="1"/>
  <c r="Q54"/>
  <c r="K43"/>
  <c r="O43" s="1"/>
  <c r="Q43"/>
  <c r="K19"/>
  <c r="Q19"/>
  <c r="AQ18" i="14" s="1"/>
  <c r="K143" i="25"/>
  <c r="P143" s="1"/>
  <c r="Q143"/>
  <c r="N131"/>
  <c r="Q131"/>
  <c r="N130"/>
  <c r="Q130"/>
  <c r="K44"/>
  <c r="Q44"/>
  <c r="AQ43" i="14" s="1"/>
  <c r="N84" i="25"/>
  <c r="Q84"/>
  <c r="AQ83" i="14" s="1"/>
  <c r="N112" i="25"/>
  <c r="Q112"/>
  <c r="P29" i="13" s="1"/>
  <c r="P28" i="21" s="1"/>
  <c r="S129" i="25"/>
  <c r="T129" s="1"/>
  <c r="R129"/>
  <c r="U129" s="1"/>
  <c r="N83"/>
  <c r="Q83"/>
  <c r="K141"/>
  <c r="P141" s="1"/>
  <c r="Q141"/>
  <c r="N132"/>
  <c r="Q132"/>
  <c r="AQ131" i="14" s="1"/>
  <c r="S120" i="25"/>
  <c r="T120" s="1"/>
  <c r="R120"/>
  <c r="N69"/>
  <c r="Q69"/>
  <c r="K34"/>
  <c r="O34" s="1"/>
  <c r="Q34"/>
  <c r="N80"/>
  <c r="Q80"/>
  <c r="N94"/>
  <c r="Q94"/>
  <c r="N77"/>
  <c r="Q77"/>
  <c r="N88"/>
  <c r="Q88"/>
  <c r="S20"/>
  <c r="R20"/>
  <c r="U20" s="1"/>
  <c r="K9"/>
  <c r="O9" s="1"/>
  <c r="Q9"/>
  <c r="AQ8" i="14" s="1"/>
  <c r="K145" i="25"/>
  <c r="Q145"/>
  <c r="K30"/>
  <c r="P30" s="1"/>
  <c r="Q30"/>
  <c r="AQ29" i="14" s="1"/>
  <c r="N85" i="25"/>
  <c r="Q85"/>
  <c r="K42"/>
  <c r="P42" s="1"/>
  <c r="Q42"/>
  <c r="AQ41" i="14" s="1"/>
  <c r="K36" i="25"/>
  <c r="O36" s="1"/>
  <c r="Q36"/>
  <c r="AQ35" i="14" s="1"/>
  <c r="K46" i="25"/>
  <c r="O46" s="1"/>
  <c r="Q46"/>
  <c r="K21"/>
  <c r="P21" s="1"/>
  <c r="Q21"/>
  <c r="AQ20" i="14" s="1"/>
  <c r="N98" i="25"/>
  <c r="Q98"/>
  <c r="K55"/>
  <c r="P55" s="1"/>
  <c r="Q55"/>
  <c r="AQ54" i="14" s="1"/>
  <c r="N105" i="25"/>
  <c r="Q105"/>
  <c r="N113"/>
  <c r="Q113"/>
  <c r="AQ112" i="14" s="1"/>
  <c r="N100" i="25"/>
  <c r="Q100"/>
  <c r="N86"/>
  <c r="Q86"/>
  <c r="AQ85" i="14" s="1"/>
  <c r="N78" i="25"/>
  <c r="Q78"/>
  <c r="K14"/>
  <c r="Q14"/>
  <c r="AQ13" i="14" s="1"/>
  <c r="N101" i="25"/>
  <c r="Q101"/>
  <c r="K61"/>
  <c r="Q61"/>
  <c r="AQ60" i="14" s="1"/>
  <c r="S28" i="25"/>
  <c r="R28"/>
  <c r="U28" s="1"/>
  <c r="K15"/>
  <c r="Q15"/>
  <c r="AQ14" i="14" s="1"/>
  <c r="K37" i="25"/>
  <c r="O37" s="1"/>
  <c r="Q37"/>
  <c r="N119"/>
  <c r="Q119"/>
  <c r="AQ118" i="14" s="1"/>
  <c r="K138" i="25"/>
  <c r="P138" s="1"/>
  <c r="Q138"/>
  <c r="K144"/>
  <c r="S143" i="14" s="1"/>
  <c r="Q144" i="25"/>
  <c r="N104"/>
  <c r="Q104"/>
  <c r="K35"/>
  <c r="O35" s="1"/>
  <c r="Q35"/>
  <c r="AQ34" i="14" s="1"/>
  <c r="S114" i="25"/>
  <c r="T114" s="1"/>
  <c r="R114"/>
  <c r="K52"/>
  <c r="O52" s="1"/>
  <c r="Q52"/>
  <c r="AQ51" i="14" s="1"/>
  <c r="K63" i="25"/>
  <c r="O63" s="1"/>
  <c r="Q63"/>
  <c r="K22"/>
  <c r="P22" s="1"/>
  <c r="Q22"/>
  <c r="AQ21" i="14" s="1"/>
  <c r="K60" i="25"/>
  <c r="O60" s="1"/>
  <c r="Q60"/>
  <c r="N96"/>
  <c r="Q96"/>
  <c r="P18" i="13" s="1"/>
  <c r="P17" i="21" s="1"/>
  <c r="N70" i="25"/>
  <c r="Q70"/>
  <c r="K12"/>
  <c r="O12" s="1"/>
  <c r="Q12"/>
  <c r="K48"/>
  <c r="O48" s="1"/>
  <c r="Q48"/>
  <c r="AQ47" i="14" s="1"/>
  <c r="K33" i="25"/>
  <c r="O33" s="1"/>
  <c r="Q33"/>
  <c r="K11"/>
  <c r="P11" s="1"/>
  <c r="Q11"/>
  <c r="N118"/>
  <c r="Q118"/>
  <c r="N76"/>
  <c r="Q76"/>
  <c r="P14" i="13" s="1"/>
  <c r="P13" i="21" s="1"/>
  <c r="N81" i="25"/>
  <c r="Q81"/>
  <c r="K32"/>
  <c r="P32" s="1"/>
  <c r="Q32"/>
  <c r="AQ31" i="14" s="1"/>
  <c r="N4" i="25"/>
  <c r="Q4"/>
  <c r="AQ3" i="14" s="1"/>
  <c r="K49" i="25"/>
  <c r="Q49"/>
  <c r="N103"/>
  <c r="Q103"/>
  <c r="K139"/>
  <c r="P139" s="1"/>
  <c r="Q139"/>
  <c r="AQ138" i="14" s="1"/>
  <c r="N108" i="25"/>
  <c r="Q108"/>
  <c r="P26" i="13" s="1"/>
  <c r="P25" i="21" s="1"/>
  <c r="N110" i="25"/>
  <c r="Q110"/>
  <c r="P28" i="13" s="1"/>
  <c r="P27" i="21" s="1"/>
  <c r="N136" i="25"/>
  <c r="Q136"/>
  <c r="K142"/>
  <c r="Q142"/>
  <c r="AQ141" i="14" s="1"/>
  <c r="K53" i="25"/>
  <c r="P53" s="1"/>
  <c r="Q53"/>
  <c r="AQ52" i="14" s="1"/>
  <c r="N82" i="25"/>
  <c r="Q82"/>
  <c r="K39"/>
  <c r="O39" s="1"/>
  <c r="Q39"/>
  <c r="AQ38" i="14" s="1"/>
  <c r="K38" i="25"/>
  <c r="P38" s="1"/>
  <c r="Q38"/>
  <c r="N74"/>
  <c r="Q74"/>
  <c r="AQ73" i="14" s="1"/>
  <c r="K146" i="24"/>
  <c r="R145" i="14" s="1"/>
  <c r="Q146" i="24"/>
  <c r="N95"/>
  <c r="Q95"/>
  <c r="K15"/>
  <c r="Q15"/>
  <c r="N59"/>
  <c r="Q59"/>
  <c r="K140"/>
  <c r="R139" i="14" s="1"/>
  <c r="Q140" i="24"/>
  <c r="K126"/>
  <c r="O126" s="1"/>
  <c r="Q126"/>
  <c r="N58"/>
  <c r="Q58"/>
  <c r="N84"/>
  <c r="Q84"/>
  <c r="K36"/>
  <c r="O36" s="1"/>
  <c r="Q36"/>
  <c r="AP35" i="14" s="1"/>
  <c r="K50" i="24"/>
  <c r="P50" s="1"/>
  <c r="Q50"/>
  <c r="R4"/>
  <c r="S4"/>
  <c r="T4" s="1"/>
  <c r="N119"/>
  <c r="Q119"/>
  <c r="N82"/>
  <c r="Q82"/>
  <c r="N83"/>
  <c r="Q83"/>
  <c r="N121"/>
  <c r="Q121"/>
  <c r="K37"/>
  <c r="O37" s="1"/>
  <c r="Q37"/>
  <c r="K39"/>
  <c r="P39" s="1"/>
  <c r="Q39"/>
  <c r="K13"/>
  <c r="P13" s="1"/>
  <c r="Q13"/>
  <c r="N72"/>
  <c r="Q72"/>
  <c r="N62"/>
  <c r="Q62"/>
  <c r="N125"/>
  <c r="Q125"/>
  <c r="N64"/>
  <c r="Q64"/>
  <c r="K128"/>
  <c r="O128" s="1"/>
  <c r="Q128"/>
  <c r="K17"/>
  <c r="P17" s="1"/>
  <c r="Q17"/>
  <c r="K131"/>
  <c r="O131" s="1"/>
  <c r="Q131"/>
  <c r="K30"/>
  <c r="P30" s="1"/>
  <c r="Q30"/>
  <c r="N104"/>
  <c r="Q104"/>
  <c r="N111"/>
  <c r="Q111"/>
  <c r="K8"/>
  <c r="P8" s="1"/>
  <c r="Q8"/>
  <c r="K34"/>
  <c r="O34" s="1"/>
  <c r="Q34"/>
  <c r="K46"/>
  <c r="P46" s="1"/>
  <c r="Q46"/>
  <c r="N55"/>
  <c r="Q55"/>
  <c r="N122"/>
  <c r="Q122"/>
  <c r="N53"/>
  <c r="Q53"/>
  <c r="K135"/>
  <c r="P135" s="1"/>
  <c r="Q135"/>
  <c r="AP134" i="14" s="1"/>
  <c r="N80" i="24"/>
  <c r="Q80"/>
  <c r="K6"/>
  <c r="O6" s="1"/>
  <c r="Q6"/>
  <c r="K141"/>
  <c r="P141" s="1"/>
  <c r="Q141"/>
  <c r="N52"/>
  <c r="Q52"/>
  <c r="AP51" i="14" s="1"/>
  <c r="K24" i="24"/>
  <c r="P24" s="1"/>
  <c r="Q24"/>
  <c r="N112"/>
  <c r="Q112"/>
  <c r="K139"/>
  <c r="P139" s="1"/>
  <c r="Q139"/>
  <c r="N77"/>
  <c r="Q77"/>
  <c r="N65"/>
  <c r="Q65"/>
  <c r="AP64" i="14" s="1"/>
  <c r="K29" i="24"/>
  <c r="P29" s="1"/>
  <c r="Q29"/>
  <c r="K43"/>
  <c r="Q43"/>
  <c r="N93"/>
  <c r="Q93"/>
  <c r="N124"/>
  <c r="Q124"/>
  <c r="K132"/>
  <c r="O132" s="1"/>
  <c r="Q132"/>
  <c r="N91"/>
  <c r="Q91"/>
  <c r="AP90" i="14" s="1"/>
  <c r="K142" i="24"/>
  <c r="P142" s="1"/>
  <c r="Q142"/>
  <c r="N98"/>
  <c r="Q98"/>
  <c r="K23"/>
  <c r="O23" s="1"/>
  <c r="Q23"/>
  <c r="N116"/>
  <c r="Q116"/>
  <c r="N96"/>
  <c r="Q96"/>
  <c r="N89"/>
  <c r="Q89"/>
  <c r="N70"/>
  <c r="Q70"/>
  <c r="K138"/>
  <c r="P138" s="1"/>
  <c r="Q138"/>
  <c r="N103"/>
  <c r="Q103"/>
  <c r="K127"/>
  <c r="O127" s="1"/>
  <c r="Q127"/>
  <c r="AP126" i="14" s="1"/>
  <c r="K10" i="24"/>
  <c r="O10" s="1"/>
  <c r="Q10"/>
  <c r="K137"/>
  <c r="O137" s="1"/>
  <c r="Q137"/>
  <c r="N56"/>
  <c r="Q56"/>
  <c r="N73"/>
  <c r="Q73"/>
  <c r="N97"/>
  <c r="Q97"/>
  <c r="N57"/>
  <c r="Q57"/>
  <c r="K48"/>
  <c r="P48" s="1"/>
  <c r="Q48"/>
  <c r="AP47" i="14" s="1"/>
  <c r="K129" i="24"/>
  <c r="P129" s="1"/>
  <c r="Q129"/>
  <c r="K31"/>
  <c r="P31" s="1"/>
  <c r="Q31"/>
  <c r="K28"/>
  <c r="O28" s="1"/>
  <c r="Q28"/>
  <c r="K12"/>
  <c r="P12" s="1"/>
  <c r="Q12"/>
  <c r="N76"/>
  <c r="Q76"/>
  <c r="K44"/>
  <c r="P44" s="1"/>
  <c r="Q44"/>
  <c r="N85"/>
  <c r="Q85"/>
  <c r="K5"/>
  <c r="Q5"/>
  <c r="N110"/>
  <c r="Q110"/>
  <c r="N51"/>
  <c r="Q51"/>
  <c r="AP50" i="14" s="1"/>
  <c r="K130" i="24"/>
  <c r="O130" s="1"/>
  <c r="Q130"/>
  <c r="N106"/>
  <c r="Q106"/>
  <c r="K18"/>
  <c r="P18" s="1"/>
  <c r="Q18"/>
  <c r="K26"/>
  <c r="P26" s="1"/>
  <c r="Q26"/>
  <c r="N113"/>
  <c r="Q113"/>
  <c r="K41"/>
  <c r="O41" s="1"/>
  <c r="Q41"/>
  <c r="N118"/>
  <c r="Q118"/>
  <c r="N114"/>
  <c r="Q114"/>
  <c r="N66"/>
  <c r="Q66"/>
  <c r="N123"/>
  <c r="Q123"/>
  <c r="AP122" i="14" s="1"/>
  <c r="K9" i="24"/>
  <c r="P9" s="1"/>
  <c r="Q9"/>
  <c r="N90"/>
  <c r="Q90"/>
  <c r="K47"/>
  <c r="P47" s="1"/>
  <c r="Q47"/>
  <c r="K45"/>
  <c r="P45" s="1"/>
  <c r="Q45"/>
  <c r="N63"/>
  <c r="Q63"/>
  <c r="K134"/>
  <c r="P134" s="1"/>
  <c r="Q134"/>
  <c r="K21"/>
  <c r="P21" s="1"/>
  <c r="Q21"/>
  <c r="N68"/>
  <c r="Q68"/>
  <c r="K35"/>
  <c r="P35" s="1"/>
  <c r="Q35"/>
  <c r="N67"/>
  <c r="Q67"/>
  <c r="AP66" i="14" s="1"/>
  <c r="N79" i="24"/>
  <c r="Q79"/>
  <c r="N99"/>
  <c r="Q99"/>
  <c r="N81"/>
  <c r="Q81"/>
  <c r="N120"/>
  <c r="Q120"/>
  <c r="N105"/>
  <c r="Q105"/>
  <c r="N54"/>
  <c r="Q54"/>
  <c r="K42"/>
  <c r="O42" s="1"/>
  <c r="Q42"/>
  <c r="N115"/>
  <c r="Q115"/>
  <c r="K19"/>
  <c r="P19" s="1"/>
  <c r="Q19"/>
  <c r="N87"/>
  <c r="Q87"/>
  <c r="N86"/>
  <c r="Q86"/>
  <c r="AP85" i="14" s="1"/>
  <c r="N92" i="24"/>
  <c r="Q92"/>
  <c r="K14"/>
  <c r="Q14"/>
  <c r="K16"/>
  <c r="P16" s="1"/>
  <c r="Q16"/>
  <c r="AP15" i="14" s="1"/>
  <c r="K145" i="24"/>
  <c r="Q145"/>
  <c r="K22"/>
  <c r="P22" s="1"/>
  <c r="Q22"/>
  <c r="N75"/>
  <c r="Q75"/>
  <c r="AP74" i="14" s="1"/>
  <c r="N74" i="24"/>
  <c r="Q74"/>
  <c r="K144"/>
  <c r="R143" i="14" s="1"/>
  <c r="Q144" i="24"/>
  <c r="N102"/>
  <c r="Q102"/>
  <c r="N61"/>
  <c r="Q61"/>
  <c r="N88"/>
  <c r="Q88"/>
  <c r="K11"/>
  <c r="Q11"/>
  <c r="K7"/>
  <c r="O7" s="1"/>
  <c r="Q7"/>
  <c r="K133"/>
  <c r="P133" s="1"/>
  <c r="Q133"/>
  <c r="K20"/>
  <c r="O20" s="1"/>
  <c r="Q20"/>
  <c r="K38"/>
  <c r="P38" s="1"/>
  <c r="Q38"/>
  <c r="N101"/>
  <c r="Q101"/>
  <c r="N109"/>
  <c r="Q109"/>
  <c r="N60"/>
  <c r="Q60"/>
  <c r="N94"/>
  <c r="Q94"/>
  <c r="AP93" i="14" s="1"/>
  <c r="S117" i="24"/>
  <c r="T117" s="1"/>
  <c r="R117"/>
  <c r="K32"/>
  <c r="P32" s="1"/>
  <c r="Q32"/>
  <c r="AP31" i="14" s="1"/>
  <c r="K49" i="24"/>
  <c r="O49" s="1"/>
  <c r="Q49"/>
  <c r="N69"/>
  <c r="Q69"/>
  <c r="AP68" i="14" s="1"/>
  <c r="K136" i="24"/>
  <c r="P136" s="1"/>
  <c r="Q136"/>
  <c r="N78"/>
  <c r="Q78"/>
  <c r="K40"/>
  <c r="O40" s="1"/>
  <c r="Q40"/>
  <c r="K27"/>
  <c r="Q27"/>
  <c r="N107"/>
  <c r="Q107"/>
  <c r="N71"/>
  <c r="Q71"/>
  <c r="K33"/>
  <c r="O33" s="1"/>
  <c r="Q33"/>
  <c r="N100"/>
  <c r="Q100"/>
  <c r="K25"/>
  <c r="O25" s="1"/>
  <c r="Q25"/>
  <c r="N108"/>
  <c r="Q108"/>
  <c r="K143"/>
  <c r="Q143"/>
  <c r="AQ27" i="14"/>
  <c r="AQ53"/>
  <c r="AQ23"/>
  <c r="Y60" i="18"/>
  <c r="Y4"/>
  <c r="Y110"/>
  <c r="AP20" i="14"/>
  <c r="L5" i="24"/>
  <c r="L6"/>
  <c r="L8"/>
  <c r="L7"/>
  <c r="R6" i="14" s="1"/>
  <c r="N4" i="24"/>
  <c r="K4"/>
  <c r="L4"/>
  <c r="R3" i="14" s="1"/>
  <c r="L139" i="25"/>
  <c r="L138"/>
  <c r="L141"/>
  <c r="L142"/>
  <c r="L140"/>
  <c r="S139" i="14" s="1"/>
  <c r="L145" i="25"/>
  <c r="AC144" i="14" s="1"/>
  <c r="L143" i="25"/>
  <c r="L144"/>
  <c r="AC143" i="14" s="1"/>
  <c r="L146" i="25"/>
  <c r="AC145" i="14" s="1"/>
  <c r="L16" i="25"/>
  <c r="S15" i="14" s="1"/>
  <c r="L22" i="25"/>
  <c r="L141" i="18"/>
  <c r="L140"/>
  <c r="L149"/>
  <c r="AA148" i="14" s="1"/>
  <c r="L153" i="18"/>
  <c r="AA152" i="14" s="1"/>
  <c r="Y154" i="18"/>
  <c r="K154"/>
  <c r="Q153" i="14" s="1"/>
  <c r="Y155" i="18"/>
  <c r="K155"/>
  <c r="Q154" i="14" s="1"/>
  <c r="Y149" i="18"/>
  <c r="K149"/>
  <c r="Q148" i="14" s="1"/>
  <c r="Y153" i="18"/>
  <c r="K153"/>
  <c r="L154"/>
  <c r="AA153" i="14" s="1"/>
  <c r="Y156" i="18"/>
  <c r="K156"/>
  <c r="Q155" i="14" s="1"/>
  <c r="Y152" i="18"/>
  <c r="K152"/>
  <c r="Q151" i="14" s="1"/>
  <c r="L151" i="18"/>
  <c r="AA150" i="14" s="1"/>
  <c r="L157" i="18"/>
  <c r="L155"/>
  <c r="AA154" i="14" s="1"/>
  <c r="L156" i="18"/>
  <c r="AA155" i="14" s="1"/>
  <c r="L152" i="18"/>
  <c r="AA151" i="14" s="1"/>
  <c r="Y150" i="18"/>
  <c r="K150"/>
  <c r="Q149" i="14" s="1"/>
  <c r="Y151" i="18"/>
  <c r="K151"/>
  <c r="T150" i="14" s="1"/>
  <c r="Y157" i="18"/>
  <c r="K157"/>
  <c r="Q156" i="14" s="1"/>
  <c r="L150" i="18"/>
  <c r="AA149" i="14" s="1"/>
  <c r="L143" i="18"/>
  <c r="L145"/>
  <c r="AA144" i="14" s="1"/>
  <c r="L139" i="18"/>
  <c r="L144"/>
  <c r="AA143" i="14" s="1"/>
  <c r="L148" i="18"/>
  <c r="AA147" i="14" s="1"/>
  <c r="L138" i="24"/>
  <c r="L141"/>
  <c r="L142"/>
  <c r="L140"/>
  <c r="Y143" i="18"/>
  <c r="K143"/>
  <c r="Q142" i="14" s="1"/>
  <c r="Y148" i="18"/>
  <c r="K148"/>
  <c r="Y142"/>
  <c r="K142"/>
  <c r="Q141" i="14" s="1"/>
  <c r="L146" i="18"/>
  <c r="AA145" i="14" s="1"/>
  <c r="L147" i="18"/>
  <c r="AA146" i="14" s="1"/>
  <c r="Y141" i="18"/>
  <c r="K141"/>
  <c r="Q140" i="14" s="1"/>
  <c r="Y140" i="18"/>
  <c r="K140"/>
  <c r="Q139" i="14" s="1"/>
  <c r="Y139" i="18"/>
  <c r="K139"/>
  <c r="Y144"/>
  <c r="K144"/>
  <c r="Q143" i="14" s="1"/>
  <c r="Y138" i="18"/>
  <c r="K138"/>
  <c r="Q137" i="14" s="1"/>
  <c r="Y145" i="18"/>
  <c r="K145"/>
  <c r="Q144" i="14" s="1"/>
  <c r="Y146" i="18"/>
  <c r="K146"/>
  <c r="Q145" i="14" s="1"/>
  <c r="Y147" i="18"/>
  <c r="K147"/>
  <c r="Q146" i="14" s="1"/>
  <c r="L142" i="18"/>
  <c r="L138"/>
  <c r="Y66"/>
  <c r="Z66" s="1"/>
  <c r="AA66" s="1"/>
  <c r="Y64"/>
  <c r="Z64" s="1"/>
  <c r="AA64" s="1"/>
  <c r="K53"/>
  <c r="P53" s="1"/>
  <c r="Y53"/>
  <c r="Z53" s="1"/>
  <c r="AA53" s="1"/>
  <c r="N74"/>
  <c r="Y74"/>
  <c r="Z74" s="1"/>
  <c r="AA74" s="1"/>
  <c r="K17"/>
  <c r="O17" s="1"/>
  <c r="Y17"/>
  <c r="K30"/>
  <c r="O30" s="1"/>
  <c r="Y30"/>
  <c r="K49"/>
  <c r="P49" s="1"/>
  <c r="Y49"/>
  <c r="K37"/>
  <c r="P37" s="1"/>
  <c r="Y37"/>
  <c r="K128"/>
  <c r="O128" s="1"/>
  <c r="Y128"/>
  <c r="K14"/>
  <c r="O14" s="1"/>
  <c r="Y14"/>
  <c r="N93"/>
  <c r="Y93"/>
  <c r="K136"/>
  <c r="O136" s="1"/>
  <c r="Y136"/>
  <c r="K61"/>
  <c r="O61" s="1"/>
  <c r="Y61"/>
  <c r="Z61" s="1"/>
  <c r="AA61" s="1"/>
  <c r="K31"/>
  <c r="P31" s="1"/>
  <c r="Y31"/>
  <c r="N96"/>
  <c r="Y96"/>
  <c r="Z96" s="1"/>
  <c r="AA96" s="1"/>
  <c r="K22"/>
  <c r="O22" s="1"/>
  <c r="Y22"/>
  <c r="K59"/>
  <c r="O59" s="1"/>
  <c r="Y59"/>
  <c r="N79"/>
  <c r="Y79"/>
  <c r="Z79" s="1"/>
  <c r="AA79" s="1"/>
  <c r="K10"/>
  <c r="P10" s="1"/>
  <c r="Y10"/>
  <c r="N101"/>
  <c r="Y101"/>
  <c r="Z101" s="1"/>
  <c r="AA101" s="1"/>
  <c r="K45"/>
  <c r="P45" s="1"/>
  <c r="Y45"/>
  <c r="N90"/>
  <c r="Y90"/>
  <c r="Z90" s="1"/>
  <c r="AA90" s="1"/>
  <c r="K133"/>
  <c r="P133" s="1"/>
  <c r="Y133"/>
  <c r="N119"/>
  <c r="Y119"/>
  <c r="Z119" s="1"/>
  <c r="AA119" s="1"/>
  <c r="K134"/>
  <c r="P134" s="1"/>
  <c r="Y134"/>
  <c r="K132"/>
  <c r="P132" s="1"/>
  <c r="Y132"/>
  <c r="N72"/>
  <c r="Y72"/>
  <c r="Z72" s="1"/>
  <c r="AA72" s="1"/>
  <c r="N89"/>
  <c r="Y89"/>
  <c r="Z89" s="1"/>
  <c r="AA89" s="1"/>
  <c r="N120"/>
  <c r="Y120"/>
  <c r="N108"/>
  <c r="Y108"/>
  <c r="Z108" s="1"/>
  <c r="AA108" s="1"/>
  <c r="N77"/>
  <c r="Y77"/>
  <c r="Z77" s="1"/>
  <c r="AA77" s="1"/>
  <c r="N118"/>
  <c r="Y118"/>
  <c r="Z118" s="1"/>
  <c r="AA118" s="1"/>
  <c r="K129"/>
  <c r="O129" s="1"/>
  <c r="Y129"/>
  <c r="K21"/>
  <c r="P21" s="1"/>
  <c r="Y21"/>
  <c r="K131"/>
  <c r="P131" s="1"/>
  <c r="Y131"/>
  <c r="K26"/>
  <c r="P26" s="1"/>
  <c r="Y26"/>
  <c r="K8"/>
  <c r="O8" s="1"/>
  <c r="Y8"/>
  <c r="N109"/>
  <c r="Y109"/>
  <c r="Z109" s="1"/>
  <c r="AA109" s="1"/>
  <c r="N106"/>
  <c r="Y106"/>
  <c r="K27"/>
  <c r="O27" s="1"/>
  <c r="Y27"/>
  <c r="K9"/>
  <c r="O9" s="1"/>
  <c r="Y9"/>
  <c r="N107"/>
  <c r="Y107"/>
  <c r="Z107" s="1"/>
  <c r="AA107" s="1"/>
  <c r="K58"/>
  <c r="P58" s="1"/>
  <c r="Y58"/>
  <c r="Z58" s="1"/>
  <c r="AA58" s="1"/>
  <c r="K43"/>
  <c r="O43" s="1"/>
  <c r="Y43"/>
  <c r="K32"/>
  <c r="O32" s="1"/>
  <c r="Y32"/>
  <c r="N98"/>
  <c r="Y98"/>
  <c r="Z98" s="1"/>
  <c r="AA98" s="1"/>
  <c r="K20"/>
  <c r="O20" s="1"/>
  <c r="Y20"/>
  <c r="N78"/>
  <c r="Y78"/>
  <c r="Z78" s="1"/>
  <c r="AA78" s="1"/>
  <c r="K137"/>
  <c r="P137" s="1"/>
  <c r="Y137"/>
  <c r="N86"/>
  <c r="Y86"/>
  <c r="Z86" s="1"/>
  <c r="AA86" s="1"/>
  <c r="K15"/>
  <c r="O15" s="1"/>
  <c r="Y15"/>
  <c r="K39"/>
  <c r="P39" s="1"/>
  <c r="Y39"/>
  <c r="N121"/>
  <c r="Y121"/>
  <c r="K65"/>
  <c r="P65" s="1"/>
  <c r="Y65"/>
  <c r="Z65" s="1"/>
  <c r="AA65" s="1"/>
  <c r="N111"/>
  <c r="Y111"/>
  <c r="Z111" s="1"/>
  <c r="AA111" s="1"/>
  <c r="N116"/>
  <c r="Y116"/>
  <c r="Z116" s="1"/>
  <c r="AA116" s="1"/>
  <c r="K55"/>
  <c r="O55" s="1"/>
  <c r="Y55"/>
  <c r="N82"/>
  <c r="Y82"/>
  <c r="Z82" s="1"/>
  <c r="AA82" s="1"/>
  <c r="K52"/>
  <c r="O52" s="1"/>
  <c r="Y52"/>
  <c r="Z52" s="1"/>
  <c r="AA52" s="1"/>
  <c r="N105"/>
  <c r="Y105"/>
  <c r="Z105" s="1"/>
  <c r="AA105" s="1"/>
  <c r="K46"/>
  <c r="O46" s="1"/>
  <c r="Y46"/>
  <c r="N104"/>
  <c r="Y104"/>
  <c r="Z104" s="1"/>
  <c r="AA104" s="1"/>
  <c r="K6"/>
  <c r="P6" s="1"/>
  <c r="Y6"/>
  <c r="K11"/>
  <c r="P11" s="1"/>
  <c r="Y11"/>
  <c r="N114"/>
  <c r="Y114"/>
  <c r="Z114" s="1"/>
  <c r="AA114" s="1"/>
  <c r="N76"/>
  <c r="Y76"/>
  <c r="Z76" s="1"/>
  <c r="AA76" s="1"/>
  <c r="N80"/>
  <c r="Y80"/>
  <c r="Z80" s="1"/>
  <c r="AA80" s="1"/>
  <c r="N124"/>
  <c r="Y124"/>
  <c r="N85"/>
  <c r="Y85"/>
  <c r="Z85" s="1"/>
  <c r="AA85" s="1"/>
  <c r="N75"/>
  <c r="Y75"/>
  <c r="Z75" s="1"/>
  <c r="AA75" s="1"/>
  <c r="K135"/>
  <c r="O135" s="1"/>
  <c r="Y135"/>
  <c r="N100"/>
  <c r="Y100"/>
  <c r="Z100" s="1"/>
  <c r="AA100" s="1"/>
  <c r="K44"/>
  <c r="P44" s="1"/>
  <c r="Y44"/>
  <c r="N102"/>
  <c r="Y102"/>
  <c r="Z102" s="1"/>
  <c r="AA102" s="1"/>
  <c r="K16"/>
  <c r="P16" s="1"/>
  <c r="Y16"/>
  <c r="K34"/>
  <c r="P34" s="1"/>
  <c r="Y34"/>
  <c r="N83"/>
  <c r="Y83"/>
  <c r="N95"/>
  <c r="Y95"/>
  <c r="Z95" s="1"/>
  <c r="AA95" s="1"/>
  <c r="N115"/>
  <c r="Y115"/>
  <c r="N99"/>
  <c r="Y99"/>
  <c r="Z99" s="1"/>
  <c r="AA99" s="1"/>
  <c r="N67"/>
  <c r="Y67"/>
  <c r="Z67" s="1"/>
  <c r="AA67" s="1"/>
  <c r="K35"/>
  <c r="P35" s="1"/>
  <c r="Y35"/>
  <c r="N87"/>
  <c r="Y87"/>
  <c r="Z87" s="1"/>
  <c r="AA87" s="1"/>
  <c r="K33"/>
  <c r="O33" s="1"/>
  <c r="Y33"/>
  <c r="K28"/>
  <c r="P28" s="1"/>
  <c r="Y28"/>
  <c r="K25"/>
  <c r="O25" s="1"/>
  <c r="Y25"/>
  <c r="N68"/>
  <c r="Y68"/>
  <c r="Z68" s="1"/>
  <c r="AA68" s="1"/>
  <c r="N97"/>
  <c r="Y97"/>
  <c r="Z97" s="1"/>
  <c r="AA97" s="1"/>
  <c r="K50"/>
  <c r="P50" s="1"/>
  <c r="Y50"/>
  <c r="N125"/>
  <c r="Y125"/>
  <c r="K62"/>
  <c r="O62" s="1"/>
  <c r="Y62"/>
  <c r="Z62" s="1"/>
  <c r="AA62" s="1"/>
  <c r="N112"/>
  <c r="Y112"/>
  <c r="Z112" s="1"/>
  <c r="AA112" s="1"/>
  <c r="K127"/>
  <c r="O127" s="1"/>
  <c r="Y127"/>
  <c r="K40"/>
  <c r="O40" s="1"/>
  <c r="Y40"/>
  <c r="N73"/>
  <c r="Y73"/>
  <c r="Z73" s="1"/>
  <c r="AA73" s="1"/>
  <c r="K12"/>
  <c r="P12" s="1"/>
  <c r="Y12"/>
  <c r="K57"/>
  <c r="P57" s="1"/>
  <c r="Y57"/>
  <c r="Z57" s="1"/>
  <c r="AA57" s="1"/>
  <c r="N122"/>
  <c r="Y122"/>
  <c r="K18"/>
  <c r="P18" s="1"/>
  <c r="Y18"/>
  <c r="N84"/>
  <c r="Y84"/>
  <c r="Z84" s="1"/>
  <c r="AA84" s="1"/>
  <c r="N69"/>
  <c r="Y69"/>
  <c r="Z69" s="1"/>
  <c r="AA69" s="1"/>
  <c r="K48"/>
  <c r="P48" s="1"/>
  <c r="Y48"/>
  <c r="K19"/>
  <c r="P19" s="1"/>
  <c r="Y19"/>
  <c r="K24"/>
  <c r="O24" s="1"/>
  <c r="Y24"/>
  <c r="K36"/>
  <c r="O36" s="1"/>
  <c r="Y36"/>
  <c r="K23"/>
  <c r="O23" s="1"/>
  <c r="Y23"/>
  <c r="K29"/>
  <c r="P29" s="1"/>
  <c r="Y29"/>
  <c r="N113"/>
  <c r="Y113"/>
  <c r="Z113" s="1"/>
  <c r="AA113" s="1"/>
  <c r="N94"/>
  <c r="Y94"/>
  <c r="K41"/>
  <c r="O41" s="1"/>
  <c r="Y41"/>
  <c r="K63"/>
  <c r="P63" s="1"/>
  <c r="Y63"/>
  <c r="Z63" s="1"/>
  <c r="AA63" s="1"/>
  <c r="K13"/>
  <c r="O13" s="1"/>
  <c r="Y13"/>
  <c r="K126"/>
  <c r="O126" s="1"/>
  <c r="Y126"/>
  <c r="K7"/>
  <c r="P7" s="1"/>
  <c r="Y7"/>
  <c r="N70"/>
  <c r="Y70"/>
  <c r="Z70" s="1"/>
  <c r="AA70" s="1"/>
  <c r="N71"/>
  <c r="Y71"/>
  <c r="Z71" s="1"/>
  <c r="AA71" s="1"/>
  <c r="N103"/>
  <c r="Y103"/>
  <c r="K54"/>
  <c r="P54" s="1"/>
  <c r="Y54"/>
  <c r="Z54" s="1"/>
  <c r="AA54" s="1"/>
  <c r="N92"/>
  <c r="Y92"/>
  <c r="N123"/>
  <c r="Y123"/>
  <c r="K5"/>
  <c r="O5" s="1"/>
  <c r="Y5"/>
  <c r="K130"/>
  <c r="O130" s="1"/>
  <c r="Y130"/>
  <c r="K56"/>
  <c r="P56" s="1"/>
  <c r="Y56"/>
  <c r="Z56" s="1"/>
  <c r="AA56" s="1"/>
  <c r="N81"/>
  <c r="Y81"/>
  <c r="Z81" s="1"/>
  <c r="AA81" s="1"/>
  <c r="N88"/>
  <c r="Y88"/>
  <c r="Z88" s="1"/>
  <c r="AA88" s="1"/>
  <c r="N117"/>
  <c r="Y117"/>
  <c r="Z117" s="1"/>
  <c r="AA117" s="1"/>
  <c r="K38"/>
  <c r="O38" s="1"/>
  <c r="Y38"/>
  <c r="K42"/>
  <c r="O42" s="1"/>
  <c r="Y42"/>
  <c r="K47"/>
  <c r="O47" s="1"/>
  <c r="Y47"/>
  <c r="V19" i="14"/>
  <c r="L21" i="25"/>
  <c r="L19"/>
  <c r="L17"/>
  <c r="S16" i="14" s="1"/>
  <c r="L18" i="25"/>
  <c r="L14"/>
  <c r="AN18" i="14"/>
  <c r="L15" i="25"/>
  <c r="S14" i="14" s="1"/>
  <c r="L23" i="25"/>
  <c r="S22" i="14" s="1"/>
  <c r="L12" i="25"/>
  <c r="S11" i="14" s="1"/>
  <c r="L11" i="25"/>
  <c r="L13"/>
  <c r="L9"/>
  <c r="L10"/>
  <c r="S9" i="14" s="1"/>
  <c r="AN12"/>
  <c r="AN9"/>
  <c r="T90"/>
  <c r="L10" i="24"/>
  <c r="AM10" i="14"/>
  <c r="AM9"/>
  <c r="L9" i="24"/>
  <c r="L11"/>
  <c r="AM8" i="14"/>
  <c r="E39" i="13"/>
  <c r="E38" i="21" s="1"/>
  <c r="O39" i="13"/>
  <c r="O38" i="21" s="1"/>
  <c r="L134" i="18"/>
  <c r="Q133" i="14" s="1"/>
  <c r="L133" i="18"/>
  <c r="L135"/>
  <c r="L130"/>
  <c r="L137"/>
  <c r="Q136" i="14" s="1"/>
  <c r="L136" i="18"/>
  <c r="J39" i="13"/>
  <c r="J38" i="21" s="1"/>
  <c r="L15" i="24"/>
  <c r="R14" i="14" s="1"/>
  <c r="L17" i="24"/>
  <c r="L21"/>
  <c r="L12"/>
  <c r="L20"/>
  <c r="R19" i="14" s="1"/>
  <c r="L14" i="24"/>
  <c r="AM16" i="14"/>
  <c r="AM17"/>
  <c r="AM11"/>
  <c r="L18" i="24"/>
  <c r="L13"/>
  <c r="R12" i="14" s="1"/>
  <c r="L16" i="24"/>
  <c r="L19"/>
  <c r="AM18" i="14"/>
  <c r="L22" i="24"/>
  <c r="L23"/>
  <c r="L126" i="18"/>
  <c r="V27" i="14"/>
  <c r="L51" i="25"/>
  <c r="L31"/>
  <c r="L36"/>
  <c r="L37"/>
  <c r="L50"/>
  <c r="S49" i="14" s="1"/>
  <c r="L44" i="25"/>
  <c r="L57"/>
  <c r="S56" i="14" s="1"/>
  <c r="L61" i="25"/>
  <c r="L59"/>
  <c r="S58" i="14" s="1"/>
  <c r="L29" i="25"/>
  <c r="S28" i="14" s="1"/>
  <c r="L45" i="25"/>
  <c r="S44" i="14" s="1"/>
  <c r="L55" i="25"/>
  <c r="S54" i="14" s="1"/>
  <c r="L49" i="25"/>
  <c r="L25"/>
  <c r="L38"/>
  <c r="L26"/>
  <c r="L53"/>
  <c r="L32"/>
  <c r="L65"/>
  <c r="L40"/>
  <c r="L63"/>
  <c r="V23" i="14"/>
  <c r="L34" i="25"/>
  <c r="L54"/>
  <c r="AN60" i="14"/>
  <c r="AN36"/>
  <c r="L42" i="25"/>
  <c r="L48"/>
  <c r="L60"/>
  <c r="L43"/>
  <c r="L56"/>
  <c r="S55" i="14" s="1"/>
  <c r="L62" i="25"/>
  <c r="L41"/>
  <c r="S40" i="14" s="1"/>
  <c r="AN30"/>
  <c r="AN38"/>
  <c r="AN48"/>
  <c r="AN31"/>
  <c r="AN34"/>
  <c r="AN55"/>
  <c r="AN32"/>
  <c r="AN29"/>
  <c r="AN41"/>
  <c r="AN61"/>
  <c r="AN43"/>
  <c r="AN40"/>
  <c r="L27" i="25"/>
  <c r="S26" i="14" s="1"/>
  <c r="L39" i="25"/>
  <c r="L52"/>
  <c r="S51" i="14" s="1"/>
  <c r="L46" i="25"/>
  <c r="L64"/>
  <c r="S63" i="14" s="1"/>
  <c r="L58" i="25"/>
  <c r="S57" i="14" s="1"/>
  <c r="L35" i="25"/>
  <c r="L47"/>
  <c r="L33"/>
  <c r="S32" i="14" s="1"/>
  <c r="L30" i="25"/>
  <c r="S29" i="14" s="1"/>
  <c r="L44" i="18"/>
  <c r="L21"/>
  <c r="L11"/>
  <c r="L8"/>
  <c r="L9"/>
  <c r="Q8" i="14" s="1"/>
  <c r="L38" i="18"/>
  <c r="L15"/>
  <c r="L50"/>
  <c r="L23"/>
  <c r="L20"/>
  <c r="L16"/>
  <c r="L13"/>
  <c r="L26"/>
  <c r="L4"/>
  <c r="L44" i="24"/>
  <c r="L14" i="18"/>
  <c r="L24"/>
  <c r="L30" i="24"/>
  <c r="R29" i="14" s="1"/>
  <c r="L39" i="24"/>
  <c r="L49"/>
  <c r="R48" i="14" s="1"/>
  <c r="L42" i="24"/>
  <c r="L28"/>
  <c r="R27" i="14" s="1"/>
  <c r="L35" i="24"/>
  <c r="L25"/>
  <c r="R24" i="14" s="1"/>
  <c r="L48" i="24"/>
  <c r="L26"/>
  <c r="L27"/>
  <c r="R26" i="14" s="1"/>
  <c r="L37" i="24"/>
  <c r="L41"/>
  <c r="L31"/>
  <c r="L29"/>
  <c r="L46"/>
  <c r="R45" i="14" s="1"/>
  <c r="L45" i="24"/>
  <c r="L36"/>
  <c r="L24"/>
  <c r="R23" i="14" s="1"/>
  <c r="L32" i="24"/>
  <c r="L43"/>
  <c r="L34"/>
  <c r="R33" i="14" s="1"/>
  <c r="L33" i="24"/>
  <c r="L38"/>
  <c r="L47"/>
  <c r="L40"/>
  <c r="L50"/>
  <c r="R49" i="14" s="1"/>
  <c r="N4" i="18"/>
  <c r="K4"/>
  <c r="AL15" i="14"/>
  <c r="AL12"/>
  <c r="AL3"/>
  <c r="L6" i="18"/>
  <c r="L17"/>
  <c r="L18"/>
  <c r="L12"/>
  <c r="AL13" i="14"/>
  <c r="AL16"/>
  <c r="AL6"/>
  <c r="AL17"/>
  <c r="AL4"/>
  <c r="AL11"/>
  <c r="AL5"/>
  <c r="L19" i="18"/>
  <c r="L22"/>
  <c r="L28"/>
  <c r="L5"/>
  <c r="L7"/>
  <c r="L10"/>
  <c r="L143" i="24"/>
  <c r="L145"/>
  <c r="AB144" i="14" s="1"/>
  <c r="L146" i="24"/>
  <c r="AB145" i="14" s="1"/>
  <c r="L144" i="24"/>
  <c r="AB143" i="14" s="1"/>
  <c r="L139" i="24"/>
  <c r="R138" i="14" s="1"/>
  <c r="L127" i="24"/>
  <c r="R126" i="14" s="1"/>
  <c r="L128" i="24"/>
  <c r="L133"/>
  <c r="L132"/>
  <c r="L129"/>
  <c r="R128" i="14" s="1"/>
  <c r="L131" i="24"/>
  <c r="R130" i="14" s="1"/>
  <c r="L134" i="24"/>
  <c r="L130"/>
  <c r="R129" i="14" s="1"/>
  <c r="L129" i="18"/>
  <c r="L127"/>
  <c r="L131"/>
  <c r="L132"/>
  <c r="L128"/>
  <c r="L64"/>
  <c r="L136" i="24"/>
  <c r="AM134" i="14"/>
  <c r="L137" i="24"/>
  <c r="R136" i="14" s="1"/>
  <c r="L135" i="24"/>
  <c r="R134" i="14" s="1"/>
  <c r="L126" i="24"/>
  <c r="L55" i="18"/>
  <c r="N60"/>
  <c r="K60"/>
  <c r="L62"/>
  <c r="L52"/>
  <c r="L58"/>
  <c r="N64"/>
  <c r="K64"/>
  <c r="Q63" i="14" s="1"/>
  <c r="L65" i="18"/>
  <c r="N57" i="25"/>
  <c r="R9" i="18"/>
  <c r="U9" s="1"/>
  <c r="N9"/>
  <c r="K124" i="25"/>
  <c r="P124" s="1"/>
  <c r="N124"/>
  <c r="N18" i="24"/>
  <c r="N50" i="25"/>
  <c r="R39" i="18"/>
  <c r="U39" s="1"/>
  <c r="N39"/>
  <c r="S56"/>
  <c r="N56"/>
  <c r="N146" i="25"/>
  <c r="N136" i="24"/>
  <c r="R144" i="18"/>
  <c r="U144" s="1"/>
  <c r="N144"/>
  <c r="N32" i="25"/>
  <c r="N141"/>
  <c r="S23" i="18"/>
  <c r="N23"/>
  <c r="R25"/>
  <c r="U25" s="1"/>
  <c r="N25"/>
  <c r="N58" i="25"/>
  <c r="S138" i="18"/>
  <c r="N138"/>
  <c r="N53" i="25"/>
  <c r="N39"/>
  <c r="R127" i="18"/>
  <c r="U127" s="1"/>
  <c r="N127"/>
  <c r="N146" i="24"/>
  <c r="N15" i="25"/>
  <c r="N44" i="24"/>
  <c r="N37" i="25"/>
  <c r="S141" i="18"/>
  <c r="N141"/>
  <c r="N16" i="25"/>
  <c r="N35" i="24"/>
  <c r="R131" i="18"/>
  <c r="U131" s="1"/>
  <c r="N131"/>
  <c r="R7"/>
  <c r="U7" s="1"/>
  <c r="N7"/>
  <c r="N15" i="24"/>
  <c r="R27" i="18"/>
  <c r="U27" s="1"/>
  <c r="N27"/>
  <c r="N132" i="24"/>
  <c r="N26" i="25"/>
  <c r="S58" i="18"/>
  <c r="N58"/>
  <c r="S35"/>
  <c r="N35"/>
  <c r="R43"/>
  <c r="U43" s="1"/>
  <c r="N43"/>
  <c r="R37"/>
  <c r="U37" s="1"/>
  <c r="N37"/>
  <c r="N10" i="25"/>
  <c r="N45"/>
  <c r="N60"/>
  <c r="N11" i="24"/>
  <c r="N7"/>
  <c r="R32" i="18"/>
  <c r="U32" s="1"/>
  <c r="N32"/>
  <c r="N128" i="24"/>
  <c r="R20" i="18"/>
  <c r="U20" s="1"/>
  <c r="N20"/>
  <c r="N25" i="25"/>
  <c r="N131" i="24"/>
  <c r="R15" i="18"/>
  <c r="U15" s="1"/>
  <c r="N15"/>
  <c r="N43" i="25"/>
  <c r="N65"/>
  <c r="N30" i="24"/>
  <c r="S48" i="18"/>
  <c r="N48"/>
  <c r="K117" i="24"/>
  <c r="P117" s="1"/>
  <c r="N117"/>
  <c r="N143" i="25"/>
  <c r="N41"/>
  <c r="N32" i="24"/>
  <c r="S140" i="18"/>
  <c r="N140"/>
  <c r="R19"/>
  <c r="U19" s="1"/>
  <c r="N19"/>
  <c r="K110"/>
  <c r="N110"/>
  <c r="S139"/>
  <c r="N139"/>
  <c r="R134"/>
  <c r="U134" s="1"/>
  <c r="N134"/>
  <c r="N40" i="24"/>
  <c r="N127"/>
  <c r="S36" i="18"/>
  <c r="N36"/>
  <c r="N14" i="25"/>
  <c r="N46" i="24"/>
  <c r="L129" i="25"/>
  <c r="N129"/>
  <c r="N14" i="24"/>
  <c r="R28" i="18"/>
  <c r="U28" s="1"/>
  <c r="N28"/>
  <c r="N23" i="25"/>
  <c r="R145" i="18"/>
  <c r="U145" s="1"/>
  <c r="N145"/>
  <c r="R42"/>
  <c r="U42" s="1"/>
  <c r="N42"/>
  <c r="R50"/>
  <c r="U50" s="1"/>
  <c r="N50"/>
  <c r="N59" i="25"/>
  <c r="R47" i="18"/>
  <c r="U47" s="1"/>
  <c r="N47"/>
  <c r="N48" i="24"/>
  <c r="S62" i="18"/>
  <c r="N62"/>
  <c r="N51" i="25"/>
  <c r="N37" i="24"/>
  <c r="R29" i="18"/>
  <c r="U29" s="1"/>
  <c r="N29"/>
  <c r="N45" i="24"/>
  <c r="N31"/>
  <c r="N142" i="25"/>
  <c r="N34"/>
  <c r="R20" i="14"/>
  <c r="R42"/>
  <c r="R140"/>
  <c r="S21"/>
  <c r="S20"/>
  <c r="S47"/>
  <c r="S46"/>
  <c r="S52"/>
  <c r="S31"/>
  <c r="S60"/>
  <c r="S18"/>
  <c r="S138"/>
  <c r="S35"/>
  <c r="R16" i="18"/>
  <c r="U16" s="1"/>
  <c r="N16"/>
  <c r="N139" i="24"/>
  <c r="N31" i="25"/>
  <c r="N47"/>
  <c r="R12" i="18"/>
  <c r="U12" s="1"/>
  <c r="N12"/>
  <c r="N144" i="24"/>
  <c r="N43"/>
  <c r="N145" i="25"/>
  <c r="N22"/>
  <c r="N42" i="24"/>
  <c r="R5" i="18"/>
  <c r="U5" s="1"/>
  <c r="N5"/>
  <c r="R14"/>
  <c r="U14" s="1"/>
  <c r="N14"/>
  <c r="N138" i="24"/>
  <c r="S143" i="18"/>
  <c r="N143"/>
  <c r="N8" i="24"/>
  <c r="S132" i="18"/>
  <c r="N132"/>
  <c r="N27" i="25"/>
  <c r="N137" i="24"/>
  <c r="N16"/>
  <c r="R59" i="18"/>
  <c r="U59" s="1"/>
  <c r="N59"/>
  <c r="R149"/>
  <c r="U149" s="1"/>
  <c r="N149"/>
  <c r="R41"/>
  <c r="U41" s="1"/>
  <c r="N41"/>
  <c r="N138" i="25"/>
  <c r="N6" i="24"/>
  <c r="N9" i="25"/>
  <c r="N5" i="24"/>
  <c r="S17" i="18"/>
  <c r="N17"/>
  <c r="N29" i="24"/>
  <c r="N18" i="25"/>
  <c r="S151" i="18"/>
  <c r="T151" s="1"/>
  <c r="N151"/>
  <c r="R13"/>
  <c r="U13" s="1"/>
  <c r="N13"/>
  <c r="S126"/>
  <c r="N126"/>
  <c r="N35" i="25"/>
  <c r="S26" i="18"/>
  <c r="N26"/>
  <c r="R8"/>
  <c r="U8" s="1"/>
  <c r="N8"/>
  <c r="R30"/>
  <c r="U30" s="1"/>
  <c r="N30"/>
  <c r="S10"/>
  <c r="N10"/>
  <c r="N30" i="25"/>
  <c r="N140" i="24"/>
  <c r="S57" i="18"/>
  <c r="N57"/>
  <c r="N52" i="25"/>
  <c r="N130" i="24"/>
  <c r="N54" i="25"/>
  <c r="N142" i="24"/>
  <c r="R49" i="18"/>
  <c r="U49" s="1"/>
  <c r="N49"/>
  <c r="S156"/>
  <c r="T156" s="1"/>
  <c r="N156"/>
  <c r="R133"/>
  <c r="U133" s="1"/>
  <c r="N133"/>
  <c r="N17" i="24"/>
  <c r="R137" i="18"/>
  <c r="U137" s="1"/>
  <c r="N137"/>
  <c r="N133" i="24"/>
  <c r="N38"/>
  <c r="N26"/>
  <c r="N33" i="25"/>
  <c r="N41" i="24"/>
  <c r="R136" i="18"/>
  <c r="U136" s="1"/>
  <c r="N136"/>
  <c r="S31"/>
  <c r="N31"/>
  <c r="S55"/>
  <c r="N55"/>
  <c r="N11" i="25"/>
  <c r="R33" i="18"/>
  <c r="U33" s="1"/>
  <c r="N33"/>
  <c r="N21" i="25"/>
  <c r="S24" i="18"/>
  <c r="N24"/>
  <c r="N44" i="25"/>
  <c r="N7"/>
  <c r="S152" i="18"/>
  <c r="T152" s="1"/>
  <c r="N152"/>
  <c r="N139" i="25"/>
  <c r="R11" i="18"/>
  <c r="U11" s="1"/>
  <c r="N11"/>
  <c r="N40" i="25"/>
  <c r="K120"/>
  <c r="O120" s="1"/>
  <c r="N120"/>
  <c r="R38" i="18"/>
  <c r="U38" s="1"/>
  <c r="N38"/>
  <c r="N145" i="24"/>
  <c r="S135" i="18"/>
  <c r="N135"/>
  <c r="S157"/>
  <c r="T157" s="1"/>
  <c r="N157"/>
  <c r="N28" i="24"/>
  <c r="N61" i="25"/>
  <c r="N134" i="24"/>
  <c r="S153" i="18"/>
  <c r="T153" s="1"/>
  <c r="N153"/>
  <c r="S150"/>
  <c r="T150" s="1"/>
  <c r="N150"/>
  <c r="S34"/>
  <c r="N34"/>
  <c r="N141" i="24"/>
  <c r="N42" i="25"/>
  <c r="N19"/>
  <c r="R142" i="18"/>
  <c r="U142" s="1"/>
  <c r="N142"/>
  <c r="N19" i="24"/>
  <c r="R52" i="18"/>
  <c r="U52" s="1"/>
  <c r="N52"/>
  <c r="N56" i="25"/>
  <c r="R6" i="18"/>
  <c r="U6" s="1"/>
  <c r="N6"/>
  <c r="N17" i="25"/>
  <c r="N25" i="24"/>
  <c r="N12"/>
  <c r="K66" i="18"/>
  <c r="O66" s="1"/>
  <c r="N66"/>
  <c r="N21" i="24"/>
  <c r="R53" i="18"/>
  <c r="U53" s="1"/>
  <c r="N53"/>
  <c r="S44"/>
  <c r="N44"/>
  <c r="S129"/>
  <c r="N129"/>
  <c r="N39" i="24"/>
  <c r="N24"/>
  <c r="N64" i="25"/>
  <c r="S40" i="18"/>
  <c r="N40"/>
  <c r="R21"/>
  <c r="U21" s="1"/>
  <c r="N21"/>
  <c r="N13" i="24"/>
  <c r="N8" i="25"/>
  <c r="N144"/>
  <c r="S63" i="18"/>
  <c r="N63"/>
  <c r="K114" i="25"/>
  <c r="P114" s="1"/>
  <c r="N114"/>
  <c r="N140"/>
  <c r="S45" i="18"/>
  <c r="N45"/>
  <c r="S18"/>
  <c r="N18"/>
  <c r="N126" i="24"/>
  <c r="N63" i="25"/>
  <c r="R54" i="18"/>
  <c r="U54" s="1"/>
  <c r="N54"/>
  <c r="N5" i="25"/>
  <c r="N23" i="24"/>
  <c r="S128" i="18"/>
  <c r="N128"/>
  <c r="S154"/>
  <c r="T154" s="1"/>
  <c r="N154"/>
  <c r="N6" i="25"/>
  <c r="N20" i="24"/>
  <c r="N36"/>
  <c r="N36" i="25"/>
  <c r="N50" i="24"/>
  <c r="S130" i="18"/>
  <c r="N130"/>
  <c r="N12" i="25"/>
  <c r="N48"/>
  <c r="S65" i="18"/>
  <c r="N65"/>
  <c r="N46" i="25"/>
  <c r="N29"/>
  <c r="L133"/>
  <c r="N133"/>
  <c r="N51" i="18"/>
  <c r="N49" i="24"/>
  <c r="R61" i="18"/>
  <c r="U61" s="1"/>
  <c r="N61"/>
  <c r="N34" i="24"/>
  <c r="R22" i="18"/>
  <c r="U22" s="1"/>
  <c r="N22"/>
  <c r="S155"/>
  <c r="T155" s="1"/>
  <c r="N155"/>
  <c r="R148"/>
  <c r="U148" s="1"/>
  <c r="N148"/>
  <c r="N55" i="25"/>
  <c r="N49"/>
  <c r="K125"/>
  <c r="P125" s="1"/>
  <c r="N125"/>
  <c r="N10" i="24"/>
  <c r="R46" i="18"/>
  <c r="U46" s="1"/>
  <c r="N46"/>
  <c r="N27" i="24"/>
  <c r="N62" i="25"/>
  <c r="N9" i="24"/>
  <c r="N33"/>
  <c r="S146" i="18"/>
  <c r="T146" s="1"/>
  <c r="N146"/>
  <c r="K116" i="25"/>
  <c r="O116" s="1"/>
  <c r="N116"/>
  <c r="S147" i="18"/>
  <c r="T147" s="1"/>
  <c r="N147"/>
  <c r="N47" i="24"/>
  <c r="N22"/>
  <c r="N129"/>
  <c r="N13" i="25"/>
  <c r="N135" i="24"/>
  <c r="N38" i="25"/>
  <c r="N143" i="24"/>
  <c r="S34" i="14"/>
  <c r="S38"/>
  <c r="S42"/>
  <c r="S43"/>
  <c r="S53"/>
  <c r="S13"/>
  <c r="Q90"/>
  <c r="L136" i="25"/>
  <c r="L130"/>
  <c r="L125" i="24"/>
  <c r="L105"/>
  <c r="L120" i="18"/>
  <c r="L109" i="24"/>
  <c r="L108"/>
  <c r="L121" i="18"/>
  <c r="K136" i="25"/>
  <c r="L132"/>
  <c r="L137"/>
  <c r="L131"/>
  <c r="K135"/>
  <c r="K127"/>
  <c r="K126"/>
  <c r="K130"/>
  <c r="K137"/>
  <c r="K133"/>
  <c r="K129"/>
  <c r="K132"/>
  <c r="K134"/>
  <c r="K131"/>
  <c r="K128"/>
  <c r="AN132" i="14"/>
  <c r="AN134"/>
  <c r="L135" i="25"/>
  <c r="L134"/>
  <c r="K113" i="24"/>
  <c r="K106"/>
  <c r="K109"/>
  <c r="K119"/>
  <c r="K114"/>
  <c r="K108"/>
  <c r="L117"/>
  <c r="L106"/>
  <c r="L113"/>
  <c r="K124"/>
  <c r="K107"/>
  <c r="K112"/>
  <c r="K120"/>
  <c r="K122"/>
  <c r="K123"/>
  <c r="K110"/>
  <c r="K125"/>
  <c r="K105"/>
  <c r="K116"/>
  <c r="K118"/>
  <c r="K115"/>
  <c r="K111"/>
  <c r="K121"/>
  <c r="L107"/>
  <c r="S124" i="18"/>
  <c r="K124"/>
  <c r="S112"/>
  <c r="K112"/>
  <c r="S120"/>
  <c r="K120"/>
  <c r="R115"/>
  <c r="U115" s="1"/>
  <c r="K115"/>
  <c r="S123"/>
  <c r="K123"/>
  <c r="R116"/>
  <c r="U116" s="1"/>
  <c r="K116"/>
  <c r="S114"/>
  <c r="K114"/>
  <c r="R118"/>
  <c r="U118" s="1"/>
  <c r="K118"/>
  <c r="L125"/>
  <c r="S122"/>
  <c r="K122"/>
  <c r="R117"/>
  <c r="U117" s="1"/>
  <c r="K117"/>
  <c r="S125"/>
  <c r="K125"/>
  <c r="S121"/>
  <c r="K121"/>
  <c r="R119"/>
  <c r="U119" s="1"/>
  <c r="K119"/>
  <c r="S113"/>
  <c r="K113"/>
  <c r="L119"/>
  <c r="L69"/>
  <c r="L67"/>
  <c r="S70"/>
  <c r="K70"/>
  <c r="S68"/>
  <c r="K68"/>
  <c r="S67"/>
  <c r="K67"/>
  <c r="S69"/>
  <c r="K69"/>
  <c r="L68"/>
  <c r="L70"/>
  <c r="L35"/>
  <c r="L34"/>
  <c r="X89" i="14"/>
  <c r="AE85"/>
  <c r="L117" i="18"/>
  <c r="L36"/>
  <c r="L42"/>
  <c r="L53"/>
  <c r="L61"/>
  <c r="L25"/>
  <c r="L48"/>
  <c r="L59"/>
  <c r="L115"/>
  <c r="L114"/>
  <c r="L29"/>
  <c r="L41"/>
  <c r="L31"/>
  <c r="L113"/>
  <c r="L122"/>
  <c r="L43"/>
  <c r="L47"/>
  <c r="L37"/>
  <c r="L60"/>
  <c r="L56"/>
  <c r="L49"/>
  <c r="L118"/>
  <c r="L63"/>
  <c r="L112"/>
  <c r="L30"/>
  <c r="L54"/>
  <c r="L66"/>
  <c r="L40"/>
  <c r="L123"/>
  <c r="L116"/>
  <c r="L57"/>
  <c r="L33"/>
  <c r="L46"/>
  <c r="L27"/>
  <c r="L124"/>
  <c r="L32"/>
  <c r="L45"/>
  <c r="L39"/>
  <c r="X103" i="14"/>
  <c r="AG95"/>
  <c r="AN76"/>
  <c r="AN78"/>
  <c r="K75" i="25"/>
  <c r="K76"/>
  <c r="K69"/>
  <c r="K68"/>
  <c r="L126"/>
  <c r="L125"/>
  <c r="Z97" i="14"/>
  <c r="L67" i="25"/>
  <c r="L72"/>
  <c r="K78"/>
  <c r="K74"/>
  <c r="L115"/>
  <c r="L127"/>
  <c r="L128"/>
  <c r="Z80" i="14"/>
  <c r="Z88"/>
  <c r="L75" i="25"/>
  <c r="L69"/>
  <c r="L74"/>
  <c r="L71"/>
  <c r="L70"/>
  <c r="L80"/>
  <c r="L77"/>
  <c r="L79"/>
  <c r="L73"/>
  <c r="K67"/>
  <c r="K73"/>
  <c r="S72" i="14" s="1"/>
  <c r="K72" i="25"/>
  <c r="S71" i="14" s="1"/>
  <c r="AN74"/>
  <c r="AN68"/>
  <c r="AN73"/>
  <c r="AN70"/>
  <c r="AN69"/>
  <c r="AN79"/>
  <c r="AN72"/>
  <c r="K79" i="25"/>
  <c r="S78" i="14" s="1"/>
  <c r="K77" i="25"/>
  <c r="AG83" i="14"/>
  <c r="AG94"/>
  <c r="L78" i="25"/>
  <c r="L66"/>
  <c r="L76"/>
  <c r="L68"/>
  <c r="K71"/>
  <c r="S70" i="14" s="1"/>
  <c r="K70" i="25"/>
  <c r="K66"/>
  <c r="S65" i="14" s="1"/>
  <c r="K80" i="25"/>
  <c r="S79" i="14" s="1"/>
  <c r="AN77"/>
  <c r="AN66"/>
  <c r="AN65"/>
  <c r="AN75"/>
  <c r="AN71"/>
  <c r="AN67"/>
  <c r="K77" i="24"/>
  <c r="K65"/>
  <c r="K73"/>
  <c r="L118"/>
  <c r="L116"/>
  <c r="L123"/>
  <c r="L115"/>
  <c r="L114"/>
  <c r="L112"/>
  <c r="AF86" i="14"/>
  <c r="Y80"/>
  <c r="L57" i="24"/>
  <c r="L70"/>
  <c r="L65"/>
  <c r="L60"/>
  <c r="L69"/>
  <c r="L53"/>
  <c r="K74"/>
  <c r="K59"/>
  <c r="K51"/>
  <c r="K54"/>
  <c r="K78"/>
  <c r="K80"/>
  <c r="K75"/>
  <c r="K79"/>
  <c r="K52"/>
  <c r="K61"/>
  <c r="L111"/>
  <c r="L120"/>
  <c r="L124"/>
  <c r="L121"/>
  <c r="L119"/>
  <c r="L110"/>
  <c r="AF101" i="14"/>
  <c r="AF82"/>
  <c r="Y83"/>
  <c r="L75" i="24"/>
  <c r="L54"/>
  <c r="L62"/>
  <c r="L64"/>
  <c r="L52"/>
  <c r="L71"/>
  <c r="L67"/>
  <c r="L63"/>
  <c r="L79"/>
  <c r="L66"/>
  <c r="L51"/>
  <c r="L58"/>
  <c r="L72"/>
  <c r="L78"/>
  <c r="L80"/>
  <c r="L76"/>
  <c r="AF52" i="14"/>
  <c r="Y64"/>
  <c r="AM81"/>
  <c r="AM69"/>
  <c r="AF56"/>
  <c r="K67" i="24"/>
  <c r="R66" i="14" s="1"/>
  <c r="K72" i="24"/>
  <c r="R71" i="14" s="1"/>
  <c r="K62" i="24"/>
  <c r="R61" i="14" s="1"/>
  <c r="K55" i="24"/>
  <c r="K71"/>
  <c r="L122"/>
  <c r="Y81" i="14"/>
  <c r="L68" i="24"/>
  <c r="L73"/>
  <c r="L59"/>
  <c r="L55"/>
  <c r="L56"/>
  <c r="L74"/>
  <c r="L77"/>
  <c r="L61"/>
  <c r="K58"/>
  <c r="K60"/>
  <c r="K69"/>
  <c r="K57"/>
  <c r="K63"/>
  <c r="K76"/>
  <c r="K68"/>
  <c r="K64"/>
  <c r="K70"/>
  <c r="K66"/>
  <c r="K56"/>
  <c r="K53"/>
  <c r="AM66" i="14"/>
  <c r="AF69"/>
  <c r="AF73"/>
  <c r="S74" i="18"/>
  <c r="K74"/>
  <c r="S73"/>
  <c r="K73"/>
  <c r="R72"/>
  <c r="U72" s="1"/>
  <c r="K72"/>
  <c r="S80"/>
  <c r="K80"/>
  <c r="L73"/>
  <c r="L74"/>
  <c r="L80"/>
  <c r="L72"/>
  <c r="L75"/>
  <c r="R75"/>
  <c r="U75" s="1"/>
  <c r="K75"/>
  <c r="AL72" i="14"/>
  <c r="AL79"/>
  <c r="AL74"/>
  <c r="S78" i="18"/>
  <c r="T78" s="1"/>
  <c r="K78"/>
  <c r="S76"/>
  <c r="K76"/>
  <c r="R91"/>
  <c r="U91" s="1"/>
  <c r="L71"/>
  <c r="L76"/>
  <c r="L78"/>
  <c r="L77"/>
  <c r="L79"/>
  <c r="S79"/>
  <c r="K79"/>
  <c r="R71"/>
  <c r="U71" s="1"/>
  <c r="K71"/>
  <c r="S77"/>
  <c r="K77"/>
  <c r="AL70" i="14"/>
  <c r="AL77"/>
  <c r="AL78"/>
  <c r="AL73"/>
  <c r="AE71"/>
  <c r="AE73"/>
  <c r="L108" i="18"/>
  <c r="L105"/>
  <c r="L98"/>
  <c r="X112" i="14"/>
  <c r="X44"/>
  <c r="AE38"/>
  <c r="AL97"/>
  <c r="AM82"/>
  <c r="AM83"/>
  <c r="K117" i="25"/>
  <c r="K123"/>
  <c r="K119"/>
  <c r="K121"/>
  <c r="L123"/>
  <c r="L119"/>
  <c r="L121"/>
  <c r="L113"/>
  <c r="L124"/>
  <c r="L112"/>
  <c r="L117"/>
  <c r="K118"/>
  <c r="K112"/>
  <c r="K113"/>
  <c r="K115"/>
  <c r="K122"/>
  <c r="L118"/>
  <c r="L116"/>
  <c r="L122"/>
  <c r="L114"/>
  <c r="L120"/>
  <c r="L101"/>
  <c r="L92"/>
  <c r="L86"/>
  <c r="L87"/>
  <c r="L91"/>
  <c r="L95"/>
  <c r="L109"/>
  <c r="L103"/>
  <c r="K102"/>
  <c r="K107"/>
  <c r="K83"/>
  <c r="K110"/>
  <c r="AN82" i="14"/>
  <c r="AN89"/>
  <c r="AN81"/>
  <c r="AN95"/>
  <c r="AN93"/>
  <c r="AN88"/>
  <c r="K93" i="25"/>
  <c r="K98"/>
  <c r="K81"/>
  <c r="K89"/>
  <c r="K99"/>
  <c r="K106"/>
  <c r="K87"/>
  <c r="K109"/>
  <c r="K85"/>
  <c r="K96"/>
  <c r="K95"/>
  <c r="K111"/>
  <c r="K91"/>
  <c r="K105"/>
  <c r="K103"/>
  <c r="K101"/>
  <c r="K82"/>
  <c r="K94"/>
  <c r="K88"/>
  <c r="L84"/>
  <c r="L100"/>
  <c r="L83"/>
  <c r="L81"/>
  <c r="L90"/>
  <c r="L106"/>
  <c r="L82"/>
  <c r="L105"/>
  <c r="L96"/>
  <c r="L93"/>
  <c r="L94"/>
  <c r="L88"/>
  <c r="L102"/>
  <c r="L99"/>
  <c r="L85"/>
  <c r="L89"/>
  <c r="L97"/>
  <c r="K100"/>
  <c r="AN80" i="14"/>
  <c r="AN105"/>
  <c r="AN104"/>
  <c r="AN92"/>
  <c r="AN87"/>
  <c r="AN101"/>
  <c r="AN98"/>
  <c r="AN84"/>
  <c r="AN96"/>
  <c r="K104" i="25"/>
  <c r="K84"/>
  <c r="K90"/>
  <c r="K108"/>
  <c r="K92"/>
  <c r="K86"/>
  <c r="K97"/>
  <c r="AN100" i="14"/>
  <c r="AN83"/>
  <c r="AN91"/>
  <c r="AN85"/>
  <c r="AN107"/>
  <c r="AN99"/>
  <c r="AN97"/>
  <c r="AN86"/>
  <c r="AN90"/>
  <c r="AN94"/>
  <c r="AN108"/>
  <c r="AN103"/>
  <c r="AN106"/>
  <c r="AN102"/>
  <c r="L110" i="25"/>
  <c r="L108"/>
  <c r="L98"/>
  <c r="L104"/>
  <c r="L107"/>
  <c r="AG90" i="14"/>
  <c r="P19" i="13"/>
  <c r="P18" i="21" s="1"/>
  <c r="Z107" i="14"/>
  <c r="AG103"/>
  <c r="L111" i="25"/>
  <c r="AM92" i="14"/>
  <c r="AM90"/>
  <c r="AM86"/>
  <c r="AM103"/>
  <c r="K85" i="24"/>
  <c r="K95"/>
  <c r="K93"/>
  <c r="K94"/>
  <c r="AM96" i="14"/>
  <c r="AM93"/>
  <c r="AM94"/>
  <c r="AM100"/>
  <c r="AM99"/>
  <c r="AM91"/>
  <c r="K99" i="24"/>
  <c r="K91"/>
  <c r="K88"/>
  <c r="K104"/>
  <c r="K82"/>
  <c r="K92"/>
  <c r="K83"/>
  <c r="K90"/>
  <c r="L87"/>
  <c r="L91"/>
  <c r="L81"/>
  <c r="L99"/>
  <c r="L89"/>
  <c r="L85"/>
  <c r="L90"/>
  <c r="L96"/>
  <c r="L86"/>
  <c r="L98"/>
  <c r="L82"/>
  <c r="L93"/>
  <c r="K102"/>
  <c r="K98"/>
  <c r="K84"/>
  <c r="K101"/>
  <c r="K89"/>
  <c r="K100"/>
  <c r="AM88" i="14"/>
  <c r="AM89"/>
  <c r="AM95"/>
  <c r="AM85"/>
  <c r="AM97"/>
  <c r="K81" i="24"/>
  <c r="K96"/>
  <c r="K103"/>
  <c r="K87"/>
  <c r="K86"/>
  <c r="K97"/>
  <c r="AM84" i="14"/>
  <c r="L102" i="24"/>
  <c r="L97"/>
  <c r="L104"/>
  <c r="L83"/>
  <c r="L94"/>
  <c r="L84"/>
  <c r="L103"/>
  <c r="L95"/>
  <c r="L101"/>
  <c r="L88"/>
  <c r="L100"/>
  <c r="L92"/>
  <c r="AL85" i="14"/>
  <c r="AF122"/>
  <c r="AG115"/>
  <c r="L82" i="18"/>
  <c r="L89"/>
  <c r="Y121" i="14"/>
  <c r="AO116"/>
  <c r="X50"/>
  <c r="L95" i="18"/>
  <c r="L97"/>
  <c r="X39" i="14"/>
  <c r="L84" i="18"/>
  <c r="L87"/>
  <c r="L93"/>
  <c r="L106"/>
  <c r="L81"/>
  <c r="S102"/>
  <c r="K102"/>
  <c r="R99"/>
  <c r="U99" s="1"/>
  <c r="K99"/>
  <c r="R96"/>
  <c r="U96" s="1"/>
  <c r="K96"/>
  <c r="R85"/>
  <c r="U85" s="1"/>
  <c r="K85"/>
  <c r="R94"/>
  <c r="U94" s="1"/>
  <c r="K94"/>
  <c r="R90"/>
  <c r="U90" s="1"/>
  <c r="K90"/>
  <c r="R105"/>
  <c r="U105" s="1"/>
  <c r="K105"/>
  <c r="S97"/>
  <c r="K97"/>
  <c r="AL80" i="14"/>
  <c r="AL81"/>
  <c r="AL88"/>
  <c r="AL94"/>
  <c r="AL96"/>
  <c r="AL104"/>
  <c r="AL86"/>
  <c r="AL108"/>
  <c r="AL92"/>
  <c r="AL105"/>
  <c r="S103" i="18"/>
  <c r="K103"/>
  <c r="S86"/>
  <c r="K86"/>
  <c r="S111"/>
  <c r="K111"/>
  <c r="R88"/>
  <c r="U88" s="1"/>
  <c r="K88"/>
  <c r="R108"/>
  <c r="U108" s="1"/>
  <c r="K108"/>
  <c r="L100"/>
  <c r="L94"/>
  <c r="L110"/>
  <c r="AE60" i="14"/>
  <c r="X123"/>
  <c r="L83" i="18"/>
  <c r="L103"/>
  <c r="L104"/>
  <c r="L107"/>
  <c r="L88"/>
  <c r="L92"/>
  <c r="L85"/>
  <c r="L90"/>
  <c r="L102"/>
  <c r="L86"/>
  <c r="L99"/>
  <c r="L101"/>
  <c r="L96"/>
  <c r="S109"/>
  <c r="K109"/>
  <c r="AO100" i="14"/>
  <c r="K101" i="18"/>
  <c r="S100"/>
  <c r="K100"/>
  <c r="S83"/>
  <c r="K83"/>
  <c r="R95"/>
  <c r="U95" s="1"/>
  <c r="K95"/>
  <c r="R92"/>
  <c r="U92" s="1"/>
  <c r="K92"/>
  <c r="S84"/>
  <c r="K84"/>
  <c r="K87"/>
  <c r="S93"/>
  <c r="K93"/>
  <c r="R82"/>
  <c r="U82" s="1"/>
  <c r="K82"/>
  <c r="R89"/>
  <c r="U89" s="1"/>
  <c r="K89"/>
  <c r="AL99" i="14"/>
  <c r="AL107"/>
  <c r="AL93"/>
  <c r="R106" i="18"/>
  <c r="U106" s="1"/>
  <c r="K106"/>
  <c r="K107"/>
  <c r="R98"/>
  <c r="U98" s="1"/>
  <c r="K98"/>
  <c r="Q97" i="14" s="1"/>
  <c r="K81" i="18"/>
  <c r="R104"/>
  <c r="U104" s="1"/>
  <c r="K104"/>
  <c r="AL82" i="14"/>
  <c r="P91" i="18"/>
  <c r="O91"/>
  <c r="AL102" i="14"/>
  <c r="AL103"/>
  <c r="AL106"/>
  <c r="AL87"/>
  <c r="AL91"/>
  <c r="AL84"/>
  <c r="AL89"/>
  <c r="AL101"/>
  <c r="AL98"/>
  <c r="AL100"/>
  <c r="AL95"/>
  <c r="L109" i="18"/>
  <c r="AE122" i="14"/>
  <c r="AE26"/>
  <c r="X41"/>
  <c r="X83"/>
  <c r="L111" i="18"/>
  <c r="X46" i="14"/>
  <c r="AE121"/>
  <c r="AG114"/>
  <c r="Y120"/>
  <c r="X55"/>
  <c r="AG116"/>
  <c r="Z127"/>
  <c r="O4" i="25"/>
  <c r="P4"/>
  <c r="AO59" i="14"/>
  <c r="AO63"/>
  <c r="Y123"/>
  <c r="AO36"/>
  <c r="X113"/>
  <c r="X110"/>
  <c r="AF114"/>
  <c r="Z111"/>
  <c r="X114"/>
  <c r="AE34"/>
  <c r="X42"/>
  <c r="AG120"/>
  <c r="AG109"/>
  <c r="O4" i="18"/>
  <c r="P4"/>
  <c r="AO65" i="14"/>
  <c r="P4" i="24"/>
  <c r="O4"/>
  <c r="P33" i="13"/>
  <c r="P32" i="21" s="1"/>
  <c r="AG118" i="14"/>
  <c r="AE117"/>
  <c r="AG117"/>
  <c r="Z124"/>
  <c r="AE59"/>
  <c r="X40"/>
  <c r="AE28"/>
  <c r="AG127"/>
  <c r="AF29"/>
  <c r="AG131"/>
  <c r="Z16"/>
  <c r="Z49"/>
  <c r="AE50"/>
  <c r="AF53"/>
  <c r="Y12"/>
  <c r="Y72"/>
  <c r="X141"/>
  <c r="Z78"/>
  <c r="AF65"/>
  <c r="AG104"/>
  <c r="AE103"/>
  <c r="Y11"/>
  <c r="AG100"/>
  <c r="AF46"/>
  <c r="AO14"/>
  <c r="Z105"/>
  <c r="AE112"/>
  <c r="Y30"/>
  <c r="AG73"/>
  <c r="Z51"/>
  <c r="Y137"/>
  <c r="AG112"/>
  <c r="AF34"/>
  <c r="AQ115"/>
  <c r="X19"/>
  <c r="X59"/>
  <c r="AF21"/>
  <c r="Y61"/>
  <c r="AG33"/>
  <c r="AE40"/>
  <c r="P31" i="13"/>
  <c r="P30" i="21" s="1"/>
  <c r="X60" i="14"/>
  <c r="X132"/>
  <c r="AE65"/>
  <c r="AF118"/>
  <c r="AF39"/>
  <c r="AF36"/>
  <c r="AG121"/>
  <c r="AE137"/>
  <c r="Z12"/>
  <c r="AG82"/>
  <c r="Z17"/>
  <c r="AE120"/>
  <c r="AE139"/>
  <c r="AE136"/>
  <c r="Y82"/>
  <c r="AF136"/>
  <c r="Y78"/>
  <c r="Y43"/>
  <c r="AF109"/>
  <c r="AE36"/>
  <c r="AE11"/>
  <c r="AG9"/>
  <c r="AG53"/>
  <c r="Y17"/>
  <c r="AG4"/>
  <c r="P36" i="13"/>
  <c r="P35" i="21" s="1"/>
  <c r="Y139" i="14"/>
  <c r="Y118"/>
  <c r="AF11"/>
  <c r="AQ95"/>
  <c r="Z33"/>
  <c r="Z82"/>
  <c r="Z48"/>
  <c r="AF3"/>
  <c r="Y13"/>
  <c r="X71"/>
  <c r="Y132"/>
  <c r="AF28"/>
  <c r="AG97"/>
  <c r="Z104"/>
  <c r="AE97"/>
  <c r="AF70"/>
  <c r="AF30"/>
  <c r="AF58"/>
  <c r="Z94"/>
  <c r="AG89"/>
  <c r="Z95"/>
  <c r="AG43"/>
  <c r="AF104"/>
  <c r="X31"/>
  <c r="X28"/>
  <c r="AF6"/>
  <c r="X101"/>
  <c r="AG75"/>
  <c r="AQ124"/>
  <c r="Z83"/>
  <c r="AG68"/>
  <c r="AG48"/>
  <c r="Z63"/>
  <c r="AG58"/>
  <c r="AF121"/>
  <c r="Y3"/>
  <c r="AF113"/>
  <c r="AE118"/>
  <c r="X73"/>
  <c r="X135"/>
  <c r="X140"/>
  <c r="X138"/>
  <c r="Y138"/>
  <c r="Z38"/>
  <c r="Z125"/>
  <c r="AG14"/>
  <c r="Y56"/>
  <c r="AQ78"/>
  <c r="AF108"/>
  <c r="AE31"/>
  <c r="X122"/>
  <c r="Z53"/>
  <c r="X125"/>
  <c r="AE140"/>
  <c r="X136"/>
  <c r="Y135"/>
  <c r="Z64"/>
  <c r="AG136"/>
  <c r="AF40"/>
  <c r="Y41"/>
  <c r="Y46"/>
  <c r="Y36"/>
  <c r="Z120"/>
  <c r="Z121"/>
  <c r="Z89"/>
  <c r="Y114"/>
  <c r="AP104"/>
  <c r="X36"/>
  <c r="AO28"/>
  <c r="X43"/>
  <c r="AE101"/>
  <c r="AQ9"/>
  <c r="AG24"/>
  <c r="Z75"/>
  <c r="AG124"/>
  <c r="Z100"/>
  <c r="AG36"/>
  <c r="AG88"/>
  <c r="AF77"/>
  <c r="Y113"/>
  <c r="AG17"/>
  <c r="AQ4"/>
  <c r="AO118"/>
  <c r="AE46"/>
  <c r="X97"/>
  <c r="AE44"/>
  <c r="Y86"/>
  <c r="Y133"/>
  <c r="AF5"/>
  <c r="AF102"/>
  <c r="AF94"/>
  <c r="AF84"/>
  <c r="AG133"/>
  <c r="Z129"/>
  <c r="AO60"/>
  <c r="Y109"/>
  <c r="Y104"/>
  <c r="AG63"/>
  <c r="Y115"/>
  <c r="AP3"/>
  <c r="Z4"/>
  <c r="AE125"/>
  <c r="Y20"/>
  <c r="AF135"/>
  <c r="Y102"/>
  <c r="AG129"/>
  <c r="AG34"/>
  <c r="Z14"/>
  <c r="AF115"/>
  <c r="AF13"/>
  <c r="Y5"/>
  <c r="Y84"/>
  <c r="Y40"/>
  <c r="AF35"/>
  <c r="Y122"/>
  <c r="AF57"/>
  <c r="AF43"/>
  <c r="Y42"/>
  <c r="AP39"/>
  <c r="AF22"/>
  <c r="P32" i="13"/>
  <c r="P31" i="21" s="1"/>
  <c r="AE30" i="14"/>
  <c r="X34"/>
  <c r="AE5"/>
  <c r="Z18"/>
  <c r="AG49"/>
  <c r="AG26"/>
  <c r="X26"/>
  <c r="X142"/>
  <c r="Y87"/>
  <c r="Y136"/>
  <c r="Y94"/>
  <c r="AF131"/>
  <c r="Y76"/>
  <c r="AF41"/>
  <c r="AF42"/>
  <c r="AF64"/>
  <c r="AF110"/>
  <c r="X8"/>
  <c r="X30"/>
  <c r="X3"/>
  <c r="AE3"/>
  <c r="AF124"/>
  <c r="AG18"/>
  <c r="Z117"/>
  <c r="Z36"/>
  <c r="AF72"/>
  <c r="AE12"/>
  <c r="AF120"/>
  <c r="Y24"/>
  <c r="X48"/>
  <c r="AE142"/>
  <c r="Y103"/>
  <c r="AF87"/>
  <c r="Y131"/>
  <c r="AG70"/>
  <c r="Z118"/>
  <c r="AF78"/>
  <c r="AG16"/>
  <c r="AF111"/>
  <c r="Y52"/>
  <c r="Y110"/>
  <c r="AE8"/>
  <c r="AF12"/>
  <c r="AE61"/>
  <c r="AG12"/>
  <c r="Z45"/>
  <c r="X12"/>
  <c r="Y101"/>
  <c r="AF103"/>
  <c r="K20" i="13"/>
  <c r="K19" i="21" s="1"/>
  <c r="AF81" i="14"/>
  <c r="Y111"/>
  <c r="Y124"/>
  <c r="Y4"/>
  <c r="AF4"/>
  <c r="AE48"/>
  <c r="Y59"/>
  <c r="AE35"/>
  <c r="AE17"/>
  <c r="AF142"/>
  <c r="Y33"/>
  <c r="Y60"/>
  <c r="AE115"/>
  <c r="AG35"/>
  <c r="AE45"/>
  <c r="AF83"/>
  <c r="AF126"/>
  <c r="Z110"/>
  <c r="X75"/>
  <c r="X9"/>
  <c r="X51"/>
  <c r="Y45"/>
  <c r="Y48"/>
  <c r="Y32"/>
  <c r="AF55"/>
  <c r="Y38"/>
  <c r="Z31"/>
  <c r="X54"/>
  <c r="AG42"/>
  <c r="X63"/>
  <c r="X115"/>
  <c r="X16"/>
  <c r="AE111"/>
  <c r="Y117"/>
  <c r="Y16"/>
  <c r="AG122"/>
  <c r="Z116"/>
  <c r="AG119"/>
  <c r="F22" i="13"/>
  <c r="AF130" i="14"/>
  <c r="Y99"/>
  <c r="AG85"/>
  <c r="AG128"/>
  <c r="X56"/>
  <c r="AF75"/>
  <c r="AG20"/>
  <c r="AG138"/>
  <c r="Z3"/>
  <c r="Z90"/>
  <c r="Z109"/>
  <c r="AQ119"/>
  <c r="X121"/>
  <c r="AE56"/>
  <c r="Z137"/>
  <c r="AE109"/>
  <c r="X109"/>
  <c r="AO109"/>
  <c r="AG10"/>
  <c r="Z10"/>
  <c r="Y74" i="24"/>
  <c r="Z74" s="1"/>
  <c r="AA74" s="1"/>
  <c r="Z16" i="18"/>
  <c r="Y127" i="25"/>
  <c r="Z127" s="1"/>
  <c r="AA127" s="1"/>
  <c r="Z141" i="18"/>
  <c r="Z35" i="24"/>
  <c r="Y35"/>
  <c r="Z31" i="25"/>
  <c r="Y31"/>
  <c r="Y77" i="24"/>
  <c r="Z77" s="1"/>
  <c r="AA77" s="1"/>
  <c r="Y65"/>
  <c r="Z65" s="1"/>
  <c r="AA65" s="1"/>
  <c r="AE32" i="14"/>
  <c r="AO32"/>
  <c r="X32"/>
  <c r="Z83" i="18"/>
  <c r="AA83" s="1"/>
  <c r="Z17"/>
  <c r="Y99" i="25"/>
  <c r="Z99" s="1"/>
  <c r="AA99" s="1"/>
  <c r="Y79" i="24"/>
  <c r="Z79" s="1"/>
  <c r="AA79" s="1"/>
  <c r="X95" i="14"/>
  <c r="AE95"/>
  <c r="Y43" i="24"/>
  <c r="Z43"/>
  <c r="AF18" i="14"/>
  <c r="Y18"/>
  <c r="Y106" i="25"/>
  <c r="Z106" s="1"/>
  <c r="AA106" s="1"/>
  <c r="AG13" i="14"/>
  <c r="Z13"/>
  <c r="AF9"/>
  <c r="Y9"/>
  <c r="AE124"/>
  <c r="X124"/>
  <c r="AE91"/>
  <c r="X91"/>
  <c r="AE93"/>
  <c r="X93"/>
  <c r="AO70"/>
  <c r="AE70"/>
  <c r="X70"/>
  <c r="Z123"/>
  <c r="AG123"/>
  <c r="AQ123"/>
  <c r="AG22"/>
  <c r="Z135"/>
  <c r="AG135"/>
  <c r="AF44"/>
  <c r="Y44"/>
  <c r="AE74"/>
  <c r="X74"/>
  <c r="AP88"/>
  <c r="Y88"/>
  <c r="AF88"/>
  <c r="AQ74"/>
  <c r="Z74"/>
  <c r="AG74"/>
  <c r="AQ113"/>
  <c r="AG113"/>
  <c r="Z113"/>
  <c r="Y75" i="25"/>
  <c r="Z75" s="1"/>
  <c r="AA75" s="1"/>
  <c r="Z129" i="18"/>
  <c r="Z24" i="24"/>
  <c r="Y24"/>
  <c r="Z37" i="25"/>
  <c r="Y37"/>
  <c r="Z40" i="18"/>
  <c r="X87" i="14"/>
  <c r="AE87"/>
  <c r="AO23"/>
  <c r="X23"/>
  <c r="AE23"/>
  <c r="X81"/>
  <c r="AE81"/>
  <c r="Y15" i="24"/>
  <c r="Z15"/>
  <c r="Z145" i="25"/>
  <c r="Y145"/>
  <c r="Y102"/>
  <c r="Z102" i="14"/>
  <c r="AQ102"/>
  <c r="AG102"/>
  <c r="Z140" i="24"/>
  <c r="Y140"/>
  <c r="Z114" i="25"/>
  <c r="AA114" s="1"/>
  <c r="Y114"/>
  <c r="Y140"/>
  <c r="Z140"/>
  <c r="Y102" i="24"/>
  <c r="Z102" s="1"/>
  <c r="AA102" s="1"/>
  <c r="Y26" i="25"/>
  <c r="Z26"/>
  <c r="Y81" i="24"/>
  <c r="Z81" s="1"/>
  <c r="AA81" s="1"/>
  <c r="Y125"/>
  <c r="Z125"/>
  <c r="Z124" i="25"/>
  <c r="AA124" s="1"/>
  <c r="Y124"/>
  <c r="Y126"/>
  <c r="Z126" s="1"/>
  <c r="AA126" s="1"/>
  <c r="Y106" i="24"/>
  <c r="Z45" i="18"/>
  <c r="Z142" i="24"/>
  <c r="Y142"/>
  <c r="Z35" i="18"/>
  <c r="Z37"/>
  <c r="Z32" i="14"/>
  <c r="AG32"/>
  <c r="Y105" i="24"/>
  <c r="Z105" s="1"/>
  <c r="AA105" s="1"/>
  <c r="Z5" i="25"/>
  <c r="Y5"/>
  <c r="Z22"/>
  <c r="Y22"/>
  <c r="Y64" i="24"/>
  <c r="Z64" s="1"/>
  <c r="AA64" s="1"/>
  <c r="Z128" i="18"/>
  <c r="Z18" i="24"/>
  <c r="Y18"/>
  <c r="Z32" i="18"/>
  <c r="Z20"/>
  <c r="Z137"/>
  <c r="Z14"/>
  <c r="Z116" i="24"/>
  <c r="AA116" s="1"/>
  <c r="Y116"/>
  <c r="Y96"/>
  <c r="Z96" s="1"/>
  <c r="AA96" s="1"/>
  <c r="Z20"/>
  <c r="Y20"/>
  <c r="Z36" i="25"/>
  <c r="Y36"/>
  <c r="Y131" i="24"/>
  <c r="Z131"/>
  <c r="Y43" i="25"/>
  <c r="Z43"/>
  <c r="Y30" i="24"/>
  <c r="Z30"/>
  <c r="AG91" i="14"/>
  <c r="Z91"/>
  <c r="Y19" i="25"/>
  <c r="Z19"/>
  <c r="Y89" i="24"/>
  <c r="Z89" s="1"/>
  <c r="AA89" s="1"/>
  <c r="Z143" i="25"/>
  <c r="Y143"/>
  <c r="Y119" i="24"/>
  <c r="Y114"/>
  <c r="Z114" s="1"/>
  <c r="AA114" s="1"/>
  <c r="AG108" i="14"/>
  <c r="AQ108"/>
  <c r="Z108"/>
  <c r="Y138" i="24"/>
  <c r="Z138"/>
  <c r="Z142" i="18"/>
  <c r="Z143"/>
  <c r="Y8" i="24"/>
  <c r="Z8"/>
  <c r="Y131" i="25"/>
  <c r="Z99" i="14"/>
  <c r="AG99"/>
  <c r="Y118" i="25"/>
  <c r="Y76"/>
  <c r="Y27"/>
  <c r="Z27"/>
  <c r="Z22" i="18"/>
  <c r="Y66" i="25"/>
  <c r="Z66" s="1"/>
  <c r="AA66" s="1"/>
  <c r="Y86" i="24"/>
  <c r="Z86" s="1"/>
  <c r="AA86" s="1"/>
  <c r="Z36" i="18"/>
  <c r="Y14" i="25"/>
  <c r="Z14"/>
  <c r="Z46" i="24"/>
  <c r="Y46"/>
  <c r="Y91" i="25"/>
  <c r="Z91" s="1"/>
  <c r="AA91" s="1"/>
  <c r="Y129"/>
  <c r="AE102" i="14"/>
  <c r="AO102"/>
  <c r="X102"/>
  <c r="Y92" i="24"/>
  <c r="Y56" i="25"/>
  <c r="Z56" s="1"/>
  <c r="AA56" s="1"/>
  <c r="Y55" i="24"/>
  <c r="Z55" s="1"/>
  <c r="AA55" s="1"/>
  <c r="AO107" i="14"/>
  <c r="AE107"/>
  <c r="X107"/>
  <c r="Y14" i="24"/>
  <c r="Z14"/>
  <c r="Y122"/>
  <c r="Z122"/>
  <c r="Z152" i="18"/>
  <c r="Z120"/>
  <c r="AA120" s="1"/>
  <c r="Y113" i="25"/>
  <c r="Z113" s="1"/>
  <c r="AA113" s="1"/>
  <c r="Y139"/>
  <c r="Z139"/>
  <c r="Z11" i="18"/>
  <c r="Z23"/>
  <c r="Y40" i="25"/>
  <c r="Z40"/>
  <c r="Z17"/>
  <c r="Y17"/>
  <c r="Z5" i="14"/>
  <c r="AG5"/>
  <c r="AF128"/>
  <c r="Y128"/>
  <c r="Y132" i="25"/>
  <c r="Z132" s="1"/>
  <c r="AA132" s="1"/>
  <c r="AO77" i="14"/>
  <c r="AE77"/>
  <c r="X77"/>
  <c r="Y83" i="24"/>
  <c r="Y71"/>
  <c r="Y62" i="25"/>
  <c r="Z62" s="1"/>
  <c r="AA62" s="1"/>
  <c r="Y9" i="24"/>
  <c r="Z9"/>
  <c r="Z33"/>
  <c r="Y33"/>
  <c r="Z138" i="18"/>
  <c r="Y90" i="24"/>
  <c r="Z90" s="1"/>
  <c r="AA90" s="1"/>
  <c r="Z38" i="18"/>
  <c r="Y73" i="24"/>
  <c r="Z73" s="1"/>
  <c r="AA73" s="1"/>
  <c r="Z145"/>
  <c r="Y145"/>
  <c r="Y23" i="25"/>
  <c r="Z23"/>
  <c r="Y95" i="14"/>
  <c r="AF95"/>
  <c r="Z145" i="18"/>
  <c r="Y112" i="14"/>
  <c r="AF112"/>
  <c r="Z146" i="18"/>
  <c r="Y108" i="25"/>
  <c r="Z108" s="1"/>
  <c r="AA108" s="1"/>
  <c r="Y116"/>
  <c r="Z116" s="1"/>
  <c r="AA116" s="1"/>
  <c r="Z121" i="24"/>
  <c r="Y121"/>
  <c r="Y59" i="25"/>
  <c r="Z59" s="1"/>
  <c r="AA59" s="1"/>
  <c r="Y110"/>
  <c r="Z110" s="1"/>
  <c r="AA110" s="1"/>
  <c r="Z47" i="18"/>
  <c r="X128" i="14"/>
  <c r="AE128"/>
  <c r="AF23"/>
  <c r="Y23"/>
  <c r="Z125" i="18"/>
  <c r="Z48" i="24"/>
  <c r="Y48"/>
  <c r="Z124" i="18"/>
  <c r="Y22" i="24"/>
  <c r="Z22"/>
  <c r="Y129"/>
  <c r="Z129"/>
  <c r="Z13" i="25"/>
  <c r="Y13"/>
  <c r="Y68"/>
  <c r="AG126" i="14"/>
  <c r="Z126"/>
  <c r="AG30"/>
  <c r="AQ30"/>
  <c r="Z30"/>
  <c r="AG8"/>
  <c r="Z8"/>
  <c r="Y66"/>
  <c r="AF66"/>
  <c r="Z135" i="24"/>
  <c r="Y135"/>
  <c r="Y122" i="25"/>
  <c r="AO82" i="14"/>
  <c r="X82"/>
  <c r="AE82"/>
  <c r="Z34" i="25"/>
  <c r="Y34"/>
  <c r="AQ98" i="14"/>
  <c r="Z98"/>
  <c r="AG98"/>
  <c r="Y53" i="25"/>
  <c r="Z53" s="1"/>
  <c r="AA53" s="1"/>
  <c r="Y25" i="24"/>
  <c r="Z25"/>
  <c r="Y82" i="25"/>
  <c r="Z82" s="1"/>
  <c r="AA82" s="1"/>
  <c r="Z86" i="14"/>
  <c r="AG86"/>
  <c r="Y61" i="25"/>
  <c r="Z61" s="1"/>
  <c r="AA61" s="1"/>
  <c r="Y14" i="14"/>
  <c r="AF14"/>
  <c r="Y80" i="25"/>
  <c r="Z80" s="1"/>
  <c r="AA80" s="1"/>
  <c r="Y94"/>
  <c r="Z94" s="1"/>
  <c r="AA94" s="1"/>
  <c r="V28"/>
  <c r="X108" i="14"/>
  <c r="AE108"/>
  <c r="AO108"/>
  <c r="Z143" i="24"/>
  <c r="Y143"/>
  <c r="Z153" i="18"/>
  <c r="Z28" i="14"/>
  <c r="AG28"/>
  <c r="AQ132"/>
  <c r="Z132"/>
  <c r="AG132"/>
  <c r="AO139"/>
  <c r="Y85" i="24"/>
  <c r="Z85" s="1"/>
  <c r="AA85" s="1"/>
  <c r="Z21" i="18"/>
  <c r="Z13" i="24"/>
  <c r="Y13"/>
  <c r="Z41" i="18"/>
  <c r="Z138" i="25"/>
  <c r="Y138"/>
  <c r="Y6" i="24"/>
  <c r="Z6"/>
  <c r="Z8" i="25"/>
  <c r="Y8"/>
  <c r="Y144"/>
  <c r="Z144"/>
  <c r="X80" i="14"/>
  <c r="AE80"/>
  <c r="Z9" i="25"/>
  <c r="Y9"/>
  <c r="Y5" i="24"/>
  <c r="Z5"/>
  <c r="Y135" i="25"/>
  <c r="Z135" s="1"/>
  <c r="AA135" s="1"/>
  <c r="Y95" i="24"/>
  <c r="Z95" s="1"/>
  <c r="AA95" s="1"/>
  <c r="AG130" i="14"/>
  <c r="Z130"/>
  <c r="X131"/>
  <c r="AE131"/>
  <c r="Y47" i="25"/>
  <c r="Z47"/>
  <c r="Z12" i="18"/>
  <c r="Y141" i="24"/>
  <c r="Z141"/>
  <c r="Y104" i="25"/>
  <c r="Z104" s="1"/>
  <c r="AA104" s="1"/>
  <c r="Y144" i="24"/>
  <c r="Z144"/>
  <c r="Y110"/>
  <c r="Z110" s="1"/>
  <c r="AA110" s="1"/>
  <c r="Y52"/>
  <c r="Z52" s="1"/>
  <c r="AA52" s="1"/>
  <c r="Z151" i="18"/>
  <c r="Z13"/>
  <c r="AQ129" i="14"/>
  <c r="Z6"/>
  <c r="AG6"/>
  <c r="Z54"/>
  <c r="AG54"/>
  <c r="AG21"/>
  <c r="Z21"/>
  <c r="AG76"/>
  <c r="Z76"/>
  <c r="AQ87"/>
  <c r="AG87"/>
  <c r="Z87"/>
  <c r="AE47"/>
  <c r="X47"/>
  <c r="AF20"/>
  <c r="X72"/>
  <c r="AE72"/>
  <c r="X130"/>
  <c r="AE130"/>
  <c r="AE105"/>
  <c r="X105"/>
  <c r="AQ140"/>
  <c r="AG140"/>
  <c r="Z140"/>
  <c r="AE27"/>
  <c r="X27"/>
  <c r="Y106"/>
  <c r="AF106"/>
  <c r="X106"/>
  <c r="AE106"/>
  <c r="X67"/>
  <c r="AE67"/>
  <c r="AO67"/>
  <c r="AF119"/>
  <c r="Y119"/>
  <c r="Y129"/>
  <c r="AF129"/>
  <c r="AE66"/>
  <c r="X66"/>
  <c r="AG84"/>
  <c r="Z84"/>
  <c r="AQ84"/>
  <c r="Y105"/>
  <c r="AF105"/>
  <c r="X57"/>
  <c r="AE57"/>
  <c r="AF96"/>
  <c r="Y96"/>
  <c r="X53"/>
  <c r="AE53"/>
  <c r="Z50"/>
  <c r="AG50"/>
  <c r="AG77"/>
  <c r="Z77"/>
  <c r="Z81"/>
  <c r="AG81"/>
  <c r="AQ81"/>
  <c r="AE126"/>
  <c r="X126"/>
  <c r="AE78"/>
  <c r="X78"/>
  <c r="Z66"/>
  <c r="AG66"/>
  <c r="AE94"/>
  <c r="X94"/>
  <c r="Z12" i="24"/>
  <c r="Y12"/>
  <c r="Y77" i="25"/>
  <c r="Z77" s="1"/>
  <c r="AA77" s="1"/>
  <c r="V24"/>
  <c r="X100" i="14"/>
  <c r="AE100"/>
  <c r="Y51"/>
  <c r="AF32"/>
  <c r="AF47"/>
  <c r="Z96"/>
  <c r="Z106"/>
  <c r="Z122"/>
  <c r="AG47"/>
  <c r="Z11"/>
  <c r="AF123"/>
  <c r="AP116"/>
  <c r="X116"/>
  <c r="AF71"/>
  <c r="AF140"/>
  <c r="AG44"/>
  <c r="Z44"/>
  <c r="AG142"/>
  <c r="Y79"/>
  <c r="AF33"/>
  <c r="AG3"/>
  <c r="AE54"/>
  <c r="AE75"/>
  <c r="X10"/>
  <c r="K38" i="13"/>
  <c r="K37" i="21" s="1"/>
  <c r="AE113" i="14"/>
  <c r="X24"/>
  <c r="X6"/>
  <c r="Z115"/>
  <c r="AF100"/>
  <c r="AF117"/>
  <c r="AG106"/>
  <c r="Y15"/>
  <c r="Z46"/>
  <c r="AO110"/>
  <c r="AE123"/>
  <c r="Y8"/>
  <c r="AF116"/>
  <c r="AE116"/>
  <c r="P30" i="13"/>
  <c r="P29" i="21" s="1"/>
  <c r="AE55" i="14"/>
  <c r="AE76"/>
  <c r="X76"/>
  <c r="AE133"/>
  <c r="Y21"/>
  <c r="Y92"/>
  <c r="Y67"/>
  <c r="AF99"/>
  <c r="Y140"/>
  <c r="AF27"/>
  <c r="Z40"/>
  <c r="Z85"/>
  <c r="AG69"/>
  <c r="Z69"/>
  <c r="Z55"/>
  <c r="Z142"/>
  <c r="AG41"/>
  <c r="AO20"/>
  <c r="AQ7"/>
  <c r="V20" i="25"/>
  <c r="Z150" i="18"/>
  <c r="Y139" i="24"/>
  <c r="Z139"/>
  <c r="Z16" i="25"/>
  <c r="Y16"/>
  <c r="Z34" i="18"/>
  <c r="Y67" i="24"/>
  <c r="Y72"/>
  <c r="Z72" s="1"/>
  <c r="AA72" s="1"/>
  <c r="Z131" i="18"/>
  <c r="Z29" i="24"/>
  <c r="Y29"/>
  <c r="Z67" i="25"/>
  <c r="AA67" s="1"/>
  <c r="Y67"/>
  <c r="Z18"/>
  <c r="Y18"/>
  <c r="Y62" i="24"/>
  <c r="Z62" s="1"/>
  <c r="AA62" s="1"/>
  <c r="Y99"/>
  <c r="Z99" s="1"/>
  <c r="AA99" s="1"/>
  <c r="V91" i="18"/>
  <c r="AF85" i="14"/>
  <c r="Y85"/>
  <c r="X79"/>
  <c r="AE79"/>
  <c r="X84"/>
  <c r="AE84"/>
  <c r="Z60"/>
  <c r="AG60"/>
  <c r="AG134"/>
  <c r="Z134"/>
  <c r="AG92"/>
  <c r="Z92"/>
  <c r="AG29"/>
  <c r="Z29"/>
  <c r="Z39"/>
  <c r="AG39"/>
  <c r="AO56"/>
  <c r="Z57"/>
  <c r="AG57"/>
  <c r="AE58"/>
  <c r="X58"/>
  <c r="AF93"/>
  <c r="Y93"/>
  <c r="AE29"/>
  <c r="AO29"/>
  <c r="X29"/>
  <c r="Y74" i="25"/>
  <c r="Z21" i="24"/>
  <c r="Y21"/>
  <c r="Z44" i="18"/>
  <c r="Z39" i="24"/>
  <c r="Y39"/>
  <c r="Y68"/>
  <c r="Z68" s="1"/>
  <c r="AA68" s="1"/>
  <c r="Y64" i="25"/>
  <c r="Z64" s="1"/>
  <c r="AA64" s="1"/>
  <c r="Y93"/>
  <c r="Z93" s="1"/>
  <c r="AA93" s="1"/>
  <c r="Z7" i="18"/>
  <c r="AQ128" i="14"/>
  <c r="Y59" i="24"/>
  <c r="Z59" s="1"/>
  <c r="AA59" s="1"/>
  <c r="Y51"/>
  <c r="Z51" s="1"/>
  <c r="AA51" s="1"/>
  <c r="AF91" i="14"/>
  <c r="Y91"/>
  <c r="Y30" i="25"/>
  <c r="Z30"/>
  <c r="Z124" i="24"/>
  <c r="Y124"/>
  <c r="Y91"/>
  <c r="X127" i="14"/>
  <c r="AE127"/>
  <c r="Z9" i="18"/>
  <c r="Y107" i="25"/>
  <c r="Z107" s="1"/>
  <c r="AA107" s="1"/>
  <c r="Y54"/>
  <c r="Z54" s="1"/>
  <c r="AA54" s="1"/>
  <c r="Z49" i="18"/>
  <c r="Z43"/>
  <c r="Z10" i="25"/>
  <c r="Y10"/>
  <c r="Y121"/>
  <c r="Z137"/>
  <c r="AA137" s="1"/>
  <c r="Y137"/>
  <c r="Y58" i="24"/>
  <c r="Z58" s="1"/>
  <c r="AA58" s="1"/>
  <c r="Z23"/>
  <c r="Y23"/>
  <c r="Z154" i="18"/>
  <c r="Y42" i="25"/>
  <c r="Z42"/>
  <c r="Y54" i="24"/>
  <c r="Z54" s="1"/>
  <c r="AA54" s="1"/>
  <c r="Z128"/>
  <c r="Y128"/>
  <c r="Z133" i="18"/>
  <c r="Z5"/>
  <c r="Y123" i="25"/>
  <c r="Z123" s="1"/>
  <c r="AA123" s="1"/>
  <c r="Z36" i="24"/>
  <c r="Y36"/>
  <c r="Y73" i="25"/>
  <c r="Z73" s="1"/>
  <c r="AA73" s="1"/>
  <c r="Z15" i="18"/>
  <c r="Y65" i="25"/>
  <c r="Z65" s="1"/>
  <c r="AA65" s="1"/>
  <c r="Y50"/>
  <c r="Z50"/>
  <c r="Z39" i="18"/>
  <c r="Z48"/>
  <c r="Y79" i="25"/>
  <c r="Y117" i="24"/>
  <c r="Y70"/>
  <c r="Z70" s="1"/>
  <c r="AA70" s="1"/>
  <c r="Z41" i="25"/>
  <c r="Y41"/>
  <c r="Y133"/>
  <c r="Z133" s="1"/>
  <c r="AA133" s="1"/>
  <c r="Z49" i="24"/>
  <c r="Y49"/>
  <c r="Y69"/>
  <c r="Z69" s="1"/>
  <c r="AA69" s="1"/>
  <c r="Z146" i="25"/>
  <c r="Y146"/>
  <c r="Z136" i="24"/>
  <c r="Y136"/>
  <c r="Z134" i="18"/>
  <c r="Z61" i="14"/>
  <c r="AG61"/>
  <c r="AQ61"/>
  <c r="Y89"/>
  <c r="AF89"/>
  <c r="Z144" i="18"/>
  <c r="Z132"/>
  <c r="Z34" i="24"/>
  <c r="Y34"/>
  <c r="Z40"/>
  <c r="Y40"/>
  <c r="Y98" i="25"/>
  <c r="Z98" s="1"/>
  <c r="AA98" s="1"/>
  <c r="Y81"/>
  <c r="Z81" s="1"/>
  <c r="AA81" s="1"/>
  <c r="Z32"/>
  <c r="Y32"/>
  <c r="Y4"/>
  <c r="Z4"/>
  <c r="Y127" i="24"/>
  <c r="Z127"/>
  <c r="Y112" i="25"/>
  <c r="Z112" s="1"/>
  <c r="AA112" s="1"/>
  <c r="Y89"/>
  <c r="Z89" s="1"/>
  <c r="AA89" s="1"/>
  <c r="Z127" i="18"/>
  <c r="Y80" i="24"/>
  <c r="Z80" s="1"/>
  <c r="AA80" s="1"/>
  <c r="Y146"/>
  <c r="Z146"/>
  <c r="Z60" i="18"/>
  <c r="AA60" s="1"/>
  <c r="Z15" i="25"/>
  <c r="Y15"/>
  <c r="Y75" i="24"/>
  <c r="Z75" s="1"/>
  <c r="AA75" s="1"/>
  <c r="Z44"/>
  <c r="Y44"/>
  <c r="Z4" i="18"/>
  <c r="AE64" i="14"/>
  <c r="X64"/>
  <c r="AO64"/>
  <c r="Y119" i="25"/>
  <c r="Z119" s="1"/>
  <c r="AA119" s="1"/>
  <c r="Y112" i="24"/>
  <c r="Z112" s="1"/>
  <c r="AA112" s="1"/>
  <c r="Z126" i="18"/>
  <c r="Y35" i="25"/>
  <c r="Z35"/>
  <c r="Y87"/>
  <c r="Z87" s="1"/>
  <c r="AA87" s="1"/>
  <c r="AE104" i="14"/>
  <c r="X104"/>
  <c r="Z26" i="18"/>
  <c r="Z115"/>
  <c r="AA115" s="1"/>
  <c r="Z8"/>
  <c r="Z30"/>
  <c r="Z92" i="25"/>
  <c r="AA92" s="1"/>
  <c r="Y92"/>
  <c r="Z10" i="18"/>
  <c r="Z106"/>
  <c r="AA106" s="1"/>
  <c r="Y93" i="24"/>
  <c r="Z93" s="1"/>
  <c r="AA93" s="1"/>
  <c r="Y57" i="25"/>
  <c r="Z57" s="1"/>
  <c r="AA57" s="1"/>
  <c r="AE88" i="14"/>
  <c r="X88"/>
  <c r="Y71" i="25"/>
  <c r="Z71" s="1"/>
  <c r="AA71" s="1"/>
  <c r="Z27" i="18"/>
  <c r="Y117" i="25"/>
  <c r="Z117" s="1"/>
  <c r="AA117" s="1"/>
  <c r="Y132" i="24"/>
  <c r="Z132"/>
  <c r="AQ59" i="14"/>
  <c r="Z59"/>
  <c r="AG59"/>
  <c r="Y109" i="25"/>
  <c r="Z109" s="1"/>
  <c r="AA109" s="1"/>
  <c r="Y52"/>
  <c r="Z52" s="1"/>
  <c r="AA52" s="1"/>
  <c r="AF134" i="14"/>
  <c r="Y134"/>
  <c r="Y120" i="24"/>
  <c r="Z120" s="1"/>
  <c r="AA120" s="1"/>
  <c r="Y61"/>
  <c r="Z61" s="1"/>
  <c r="AA61" s="1"/>
  <c r="Y130"/>
  <c r="Z130"/>
  <c r="Y85" i="25"/>
  <c r="Z85" s="1"/>
  <c r="AA85" s="1"/>
  <c r="Z122" i="18"/>
  <c r="Y115" i="25"/>
  <c r="Z115" s="1"/>
  <c r="AA115" s="1"/>
  <c r="AG79" i="14"/>
  <c r="Z79"/>
  <c r="AF107"/>
  <c r="Y107"/>
  <c r="Z18" i="18"/>
  <c r="Y88" i="24"/>
  <c r="Z88" s="1"/>
  <c r="AA88" s="1"/>
  <c r="Z126"/>
  <c r="Y126"/>
  <c r="Z103" i="18"/>
  <c r="AA103" s="1"/>
  <c r="Y63" i="25"/>
  <c r="Z45"/>
  <c r="Y45"/>
  <c r="AE52" i="14"/>
  <c r="X52"/>
  <c r="Y98" i="24"/>
  <c r="Z98" s="1"/>
  <c r="AA98" s="1"/>
  <c r="Y60" i="25"/>
  <c r="Z60" s="1"/>
  <c r="AA60" s="1"/>
  <c r="Y11" i="24"/>
  <c r="Z11"/>
  <c r="Y84"/>
  <c r="Z84" s="1"/>
  <c r="AA84" s="1"/>
  <c r="Z7"/>
  <c r="Y7"/>
  <c r="Z156" i="18"/>
  <c r="Z6" i="25"/>
  <c r="Y6"/>
  <c r="Z92" i="18"/>
  <c r="AA92" s="1"/>
  <c r="Z123"/>
  <c r="Z42" i="24"/>
  <c r="Y42"/>
  <c r="Z17"/>
  <c r="Y17"/>
  <c r="Y133"/>
  <c r="Z133"/>
  <c r="Y134" i="25"/>
  <c r="Y96"/>
  <c r="Z96" s="1"/>
  <c r="AA96" s="1"/>
  <c r="Z25"/>
  <c r="Y25"/>
  <c r="Y70"/>
  <c r="Z70" s="1"/>
  <c r="AA70" s="1"/>
  <c r="Y38" i="24"/>
  <c r="Z38"/>
  <c r="Z26"/>
  <c r="Y26"/>
  <c r="Y101"/>
  <c r="Z101" s="1"/>
  <c r="AA101" s="1"/>
  <c r="Y113"/>
  <c r="Z113" s="1"/>
  <c r="AA113" s="1"/>
  <c r="Y50"/>
  <c r="Z50"/>
  <c r="Z130" i="18"/>
  <c r="Y12" i="25"/>
  <c r="Z12"/>
  <c r="Y109" i="24"/>
  <c r="Z109" s="1"/>
  <c r="AA109" s="1"/>
  <c r="Z48" i="25"/>
  <c r="Y48"/>
  <c r="X69" i="14"/>
  <c r="AE69"/>
  <c r="Z101"/>
  <c r="AG101"/>
  <c r="Y60" i="24"/>
  <c r="Z60" s="1"/>
  <c r="AA60" s="1"/>
  <c r="Y33" i="25"/>
  <c r="Z33"/>
  <c r="Y94" i="24"/>
  <c r="Z94" s="1"/>
  <c r="AA94" s="1"/>
  <c r="Y41"/>
  <c r="Z41"/>
  <c r="Y95" i="25"/>
  <c r="Z93" i="18"/>
  <c r="AA93" s="1"/>
  <c r="Z121"/>
  <c r="Z136"/>
  <c r="Z46" i="25"/>
  <c r="Y46"/>
  <c r="Z4" i="24"/>
  <c r="Y4"/>
  <c r="Z29" i="25"/>
  <c r="Y29"/>
  <c r="Y32" i="24"/>
  <c r="Z32"/>
  <c r="Y118"/>
  <c r="Z118" s="1"/>
  <c r="AA118" s="1"/>
  <c r="Z140" i="18"/>
  <c r="Y115" i="24"/>
  <c r="Z115" s="1"/>
  <c r="AA115" s="1"/>
  <c r="Y104"/>
  <c r="Z104" s="1"/>
  <c r="AA104" s="1"/>
  <c r="Z19" i="18"/>
  <c r="Z110"/>
  <c r="AA110" s="1"/>
  <c r="Z139"/>
  <c r="Y82" i="24"/>
  <c r="Z82" s="1"/>
  <c r="AA82" s="1"/>
  <c r="Y72" i="25"/>
  <c r="Z72" s="1"/>
  <c r="AA72" s="1"/>
  <c r="Z31" i="18"/>
  <c r="Z55"/>
  <c r="AA55" s="1"/>
  <c r="Z11" i="25"/>
  <c r="Y11"/>
  <c r="Y111" i="24"/>
  <c r="Z111" s="1"/>
  <c r="AA111" s="1"/>
  <c r="AQ127" i="14"/>
  <c r="Y103" i="24"/>
  <c r="Z103" s="1"/>
  <c r="AA103" s="1"/>
  <c r="Y78"/>
  <c r="Z78" s="1"/>
  <c r="AA78" s="1"/>
  <c r="Z33" i="18"/>
  <c r="Y21" i="25"/>
  <c r="Z21"/>
  <c r="AE96" i="14"/>
  <c r="X96"/>
  <c r="Y130" i="25"/>
  <c r="Z130" s="1"/>
  <c r="AA130" s="1"/>
  <c r="Y19" i="24"/>
  <c r="Z19"/>
  <c r="Z24" i="18"/>
  <c r="Z44" i="25"/>
  <c r="Y44"/>
  <c r="Y111"/>
  <c r="Y87" i="24"/>
  <c r="Z87" s="1"/>
  <c r="AA87" s="1"/>
  <c r="Y7" i="25"/>
  <c r="Z7"/>
  <c r="Y84"/>
  <c r="Y90"/>
  <c r="Z90" s="1"/>
  <c r="AA90" s="1"/>
  <c r="AF141" i="14"/>
  <c r="Y141"/>
  <c r="Y66" i="24"/>
  <c r="Z66" s="1"/>
  <c r="AA66" s="1"/>
  <c r="Z155" i="18"/>
  <c r="Z148"/>
  <c r="Y55" i="25"/>
  <c r="Z55" s="1"/>
  <c r="AA55" s="1"/>
  <c r="Y123" i="24"/>
  <c r="Z123"/>
  <c r="Y49" i="25"/>
  <c r="Z49"/>
  <c r="Y125"/>
  <c r="Z125" s="1"/>
  <c r="AA125" s="1"/>
  <c r="AF125" i="14"/>
  <c r="Y125"/>
  <c r="Y105" i="25"/>
  <c r="Z105" s="1"/>
  <c r="AA105" s="1"/>
  <c r="Z10" i="24"/>
  <c r="Y10"/>
  <c r="Z46" i="18"/>
  <c r="Y103" i="25"/>
  <c r="Y27" i="24"/>
  <c r="Z27"/>
  <c r="Z6" i="18"/>
  <c r="Y83" i="25"/>
  <c r="Z137" i="24"/>
  <c r="Y137"/>
  <c r="Y141" i="25"/>
  <c r="Z141"/>
  <c r="Y56" i="24"/>
  <c r="Z56" s="1"/>
  <c r="AA56" s="1"/>
  <c r="Z28" i="18"/>
  <c r="Y97" i="14"/>
  <c r="AF97"/>
  <c r="Y10"/>
  <c r="AF10"/>
  <c r="AF127"/>
  <c r="Y127"/>
  <c r="Z25" i="18"/>
  <c r="Y107" i="24"/>
  <c r="Z107" s="1"/>
  <c r="AA107" s="1"/>
  <c r="AE4" i="14"/>
  <c r="X4"/>
  <c r="Y58" i="25"/>
  <c r="Z16" i="24"/>
  <c r="Y16"/>
  <c r="Y128" i="25"/>
  <c r="Y53" i="24"/>
  <c r="Z53" s="1"/>
  <c r="AA53" s="1"/>
  <c r="Y120" i="25"/>
  <c r="Z120" s="1"/>
  <c r="AA120" s="1"/>
  <c r="Y101"/>
  <c r="Z101" s="1"/>
  <c r="AA101" s="1"/>
  <c r="Z59" i="18"/>
  <c r="AA59" s="1"/>
  <c r="Y100" i="25"/>
  <c r="Z100" s="1"/>
  <c r="AA100" s="1"/>
  <c r="Z52" i="14"/>
  <c r="AG52"/>
  <c r="X99"/>
  <c r="AE99"/>
  <c r="Y86" i="25"/>
  <c r="Z86" s="1"/>
  <c r="AA86" s="1"/>
  <c r="Z72" i="14"/>
  <c r="AG72"/>
  <c r="AE86"/>
  <c r="X86"/>
  <c r="Z149" i="18"/>
  <c r="AO129" i="14"/>
  <c r="AE129"/>
  <c r="X129"/>
  <c r="Z93"/>
  <c r="AG93"/>
  <c r="AQ93"/>
  <c r="Y97" i="24"/>
  <c r="Z97" s="1"/>
  <c r="AA97" s="1"/>
  <c r="Z42" i="18"/>
  <c r="Z50"/>
  <c r="AE92" i="14"/>
  <c r="X92"/>
  <c r="Z147" i="18"/>
  <c r="Y97" i="25"/>
  <c r="Z97" s="1"/>
  <c r="AA97" s="1"/>
  <c r="Y69"/>
  <c r="Z69" s="1"/>
  <c r="AA69" s="1"/>
  <c r="Y57" i="24"/>
  <c r="Z57" s="1"/>
  <c r="AA57" s="1"/>
  <c r="Z136" i="25"/>
  <c r="AA136" s="1"/>
  <c r="Y136"/>
  <c r="Z47" i="24"/>
  <c r="Y47"/>
  <c r="Y100"/>
  <c r="Y51" i="25"/>
  <c r="Y37" i="24"/>
  <c r="Z37"/>
  <c r="Z29" i="18"/>
  <c r="Y45" i="24"/>
  <c r="Z45"/>
  <c r="Y78" i="25"/>
  <c r="Z31" i="24"/>
  <c r="Y31"/>
  <c r="X33" i="14"/>
  <c r="AO33"/>
  <c r="AE33"/>
  <c r="Y63" i="24"/>
  <c r="Z63" s="1"/>
  <c r="AA63" s="1"/>
  <c r="Z94" i="18"/>
  <c r="AA94" s="1"/>
  <c r="Z142" i="25"/>
  <c r="Y142"/>
  <c r="Z135" i="18"/>
  <c r="Z157"/>
  <c r="Z28" i="24"/>
  <c r="Y28"/>
  <c r="Z39" i="25"/>
  <c r="Y39"/>
  <c r="Y108" i="24"/>
  <c r="Z108" s="1"/>
  <c r="AA108" s="1"/>
  <c r="Y38" i="25"/>
  <c r="Z38"/>
  <c r="AE98" i="14"/>
  <c r="X98"/>
  <c r="Y88" i="25"/>
  <c r="Z88" s="1"/>
  <c r="AA88" s="1"/>
  <c r="Y76" i="24"/>
  <c r="Z134"/>
  <c r="Y134"/>
  <c r="AF31" i="14"/>
  <c r="X38"/>
  <c r="AG15"/>
  <c r="Z103"/>
  <c r="AE89"/>
  <c r="AO123"/>
  <c r="P35" i="13"/>
  <c r="P34" i="21" s="1"/>
  <c r="AE21" i="14"/>
  <c r="AE42"/>
  <c r="AF67"/>
  <c r="AG71"/>
  <c r="Z22"/>
  <c r="AG65"/>
  <c r="Z138"/>
  <c r="Y63"/>
  <c r="AG7"/>
  <c r="Y31"/>
  <c r="AF48"/>
  <c r="Y49"/>
  <c r="AF79"/>
  <c r="Y54"/>
  <c r="AF59"/>
  <c r="AF50"/>
  <c r="AF38"/>
  <c r="AF80"/>
  <c r="AG31"/>
  <c r="Y26"/>
  <c r="AO54"/>
  <c r="AG96"/>
  <c r="AO10"/>
  <c r="AE63"/>
  <c r="AO38"/>
  <c r="AE39"/>
  <c r="AE9"/>
  <c r="X14"/>
  <c r="X22"/>
  <c r="AE24"/>
  <c r="AE51"/>
  <c r="AE7"/>
  <c r="AE18"/>
  <c r="X49"/>
  <c r="X111"/>
  <c r="AE13"/>
  <c r="X35"/>
  <c r="AO103"/>
  <c r="Z114"/>
  <c r="AG51"/>
  <c r="Y100"/>
  <c r="AG107"/>
  <c r="AG111"/>
  <c r="AF16"/>
  <c r="AF7"/>
  <c r="AG105"/>
  <c r="AE41"/>
  <c r="X117"/>
  <c r="Z119"/>
  <c r="Z35"/>
  <c r="AG11"/>
  <c r="AE114"/>
  <c r="AE110"/>
  <c r="AE15"/>
  <c r="AE119"/>
  <c r="K18" i="13"/>
  <c r="K17" i="21" s="1"/>
  <c r="X85" i="14"/>
  <c r="AE19"/>
  <c r="X20"/>
  <c r="X45"/>
  <c r="X65"/>
  <c r="AE83"/>
  <c r="X134"/>
  <c r="X133"/>
  <c r="AE141"/>
  <c r="AE132"/>
  <c r="F28" i="13"/>
  <c r="F27" i="21" s="1"/>
  <c r="Y69" i="14"/>
  <c r="AF92"/>
  <c r="Y75"/>
  <c r="AF98"/>
  <c r="Y98"/>
  <c r="Y74"/>
  <c r="Y73"/>
  <c r="AF137"/>
  <c r="AF19"/>
  <c r="Z65"/>
  <c r="AG56"/>
  <c r="AG80"/>
  <c r="Z112"/>
  <c r="AG139"/>
  <c r="Z141"/>
  <c r="AG137"/>
  <c r="AG110"/>
  <c r="AG55"/>
  <c r="AG67"/>
  <c r="AG40"/>
  <c r="Z20"/>
  <c r="AO156"/>
  <c r="F39" i="13"/>
  <c r="F38" i="21" s="1"/>
  <c r="L11" i="29"/>
  <c r="N11" s="1"/>
  <c r="L10"/>
  <c r="N10" s="1"/>
  <c r="L9"/>
  <c r="N9" s="1"/>
  <c r="L8"/>
  <c r="N8" s="1"/>
  <c r="G8"/>
  <c r="M8"/>
  <c r="G11"/>
  <c r="M11"/>
  <c r="G9"/>
  <c r="M9"/>
  <c r="G10"/>
  <c r="M10"/>
  <c r="H8"/>
  <c r="AO153" i="14"/>
  <c r="AF37"/>
  <c r="AO152"/>
  <c r="AO151"/>
  <c r="AO150"/>
  <c r="AO147"/>
  <c r="AO148"/>
  <c r="AO149"/>
  <c r="AO90"/>
  <c r="AO154"/>
  <c r="AF62"/>
  <c r="Y62"/>
  <c r="F30" i="13"/>
  <c r="F29" i="21" s="1"/>
  <c r="AG154" i="14"/>
  <c r="Z154"/>
  <c r="Z62"/>
  <c r="AG62"/>
  <c r="AC146"/>
  <c r="Z37"/>
  <c r="AG37"/>
  <c r="AC148"/>
  <c r="AG148"/>
  <c r="Z148"/>
  <c r="AG151"/>
  <c r="Z151"/>
  <c r="AG149"/>
  <c r="Z149"/>
  <c r="AC152"/>
  <c r="AG152"/>
  <c r="Z152"/>
  <c r="AG150"/>
  <c r="Z150"/>
  <c r="AG156"/>
  <c r="Z156"/>
  <c r="AC155"/>
  <c r="AG155"/>
  <c r="Z155"/>
  <c r="AN62"/>
  <c r="AG153"/>
  <c r="Z153"/>
  <c r="AG147"/>
  <c r="Z147"/>
  <c r="AF149"/>
  <c r="Y149"/>
  <c r="Y90"/>
  <c r="AF90"/>
  <c r="AF147"/>
  <c r="Y147"/>
  <c r="AF154"/>
  <c r="Y154"/>
  <c r="AF153"/>
  <c r="Y153"/>
  <c r="Y37"/>
  <c r="AF155"/>
  <c r="Y155"/>
  <c r="AF152"/>
  <c r="Y152"/>
  <c r="AF148"/>
  <c r="Y148"/>
  <c r="AF151"/>
  <c r="Y151"/>
  <c r="AF150"/>
  <c r="Y150"/>
  <c r="AF156"/>
  <c r="Y156"/>
  <c r="AE151"/>
  <c r="X151"/>
  <c r="AL148"/>
  <c r="AH148"/>
  <c r="AE149"/>
  <c r="X149"/>
  <c r="AE154"/>
  <c r="X154"/>
  <c r="AE152"/>
  <c r="X152"/>
  <c r="AH147"/>
  <c r="AL147"/>
  <c r="AE153"/>
  <c r="X153"/>
  <c r="F33" i="13"/>
  <c r="F32" i="21" s="1"/>
  <c r="AH149" i="14"/>
  <c r="AL149"/>
  <c r="AL152"/>
  <c r="AH152"/>
  <c r="AE155"/>
  <c r="X155"/>
  <c r="AH151"/>
  <c r="AL151"/>
  <c r="AE150"/>
  <c r="X150"/>
  <c r="AL154"/>
  <c r="AH154"/>
  <c r="AL150"/>
  <c r="AH150"/>
  <c r="AE156"/>
  <c r="X156"/>
  <c r="AE147"/>
  <c r="X147"/>
  <c r="AH153"/>
  <c r="AL153"/>
  <c r="AE148"/>
  <c r="X148"/>
  <c r="X90"/>
  <c r="AE90"/>
  <c r="AL90"/>
  <c r="AH90"/>
  <c r="AL37"/>
  <c r="X37"/>
  <c r="AE37"/>
  <c r="AE62"/>
  <c r="X62"/>
  <c r="Z25"/>
  <c r="AG25"/>
  <c r="Y25"/>
  <c r="AF25"/>
  <c r="AL25"/>
  <c r="AO25"/>
  <c r="AE25"/>
  <c r="X25"/>
  <c r="F13" i="13"/>
  <c r="H10" i="29"/>
  <c r="H11"/>
  <c r="H9"/>
  <c r="AF68" i="14"/>
  <c r="Y68"/>
  <c r="AE68"/>
  <c r="X68"/>
  <c r="AL68"/>
  <c r="T152" l="1"/>
  <c r="T147"/>
  <c r="S4"/>
  <c r="R35"/>
  <c r="R43"/>
  <c r="R15"/>
  <c r="R141"/>
  <c r="S141"/>
  <c r="R7"/>
  <c r="S33"/>
  <c r="S64"/>
  <c r="S39"/>
  <c r="R131"/>
  <c r="R142"/>
  <c r="R39"/>
  <c r="R30"/>
  <c r="R25"/>
  <c r="S45"/>
  <c r="S59"/>
  <c r="S62"/>
  <c r="S48"/>
  <c r="S50"/>
  <c r="R21"/>
  <c r="S12"/>
  <c r="S142"/>
  <c r="S140"/>
  <c r="R5"/>
  <c r="S37"/>
  <c r="S17"/>
  <c r="R32"/>
  <c r="R28"/>
  <c r="R38"/>
  <c r="S24"/>
  <c r="S30"/>
  <c r="R22"/>
  <c r="S8"/>
  <c r="S61"/>
  <c r="S137"/>
  <c r="S41"/>
  <c r="R11"/>
  <c r="R135"/>
  <c r="R133"/>
  <c r="R44"/>
  <c r="R40"/>
  <c r="R47"/>
  <c r="S25"/>
  <c r="S36"/>
  <c r="R9"/>
  <c r="S10"/>
  <c r="R4"/>
  <c r="S5"/>
  <c r="R34"/>
  <c r="R125"/>
  <c r="R132"/>
  <c r="R46"/>
  <c r="R17"/>
  <c r="R13"/>
  <c r="R16"/>
  <c r="R10"/>
  <c r="R137"/>
  <c r="R41"/>
  <c r="R37"/>
  <c r="R31"/>
  <c r="R36"/>
  <c r="R18"/>
  <c r="R8"/>
  <c r="Q150"/>
  <c r="Q131"/>
  <c r="Q25"/>
  <c r="Q152"/>
  <c r="Q147"/>
  <c r="T146"/>
  <c r="T151"/>
  <c r="T155"/>
  <c r="T144"/>
  <c r="T143"/>
  <c r="T148"/>
  <c r="T153"/>
  <c r="AA166"/>
  <c r="T166"/>
  <c r="AA168"/>
  <c r="T168"/>
  <c r="AA167"/>
  <c r="T167"/>
  <c r="AA164"/>
  <c r="T164"/>
  <c r="AA170"/>
  <c r="T170"/>
  <c r="T145"/>
  <c r="T156"/>
  <c r="T149"/>
  <c r="T154"/>
  <c r="AA171"/>
  <c r="T171"/>
  <c r="AA169"/>
  <c r="T169"/>
  <c r="AA165"/>
  <c r="T165"/>
  <c r="AC170"/>
  <c r="V170"/>
  <c r="AC150"/>
  <c r="V150"/>
  <c r="AC171"/>
  <c r="V171"/>
  <c r="AC167"/>
  <c r="V167"/>
  <c r="AC169"/>
  <c r="V169"/>
  <c r="AC157"/>
  <c r="V157"/>
  <c r="AC160"/>
  <c r="V160"/>
  <c r="AC163"/>
  <c r="V163"/>
  <c r="AC166"/>
  <c r="V166"/>
  <c r="AC151"/>
  <c r="V151"/>
  <c r="AC168"/>
  <c r="V168"/>
  <c r="AC161"/>
  <c r="V161"/>
  <c r="AC149"/>
  <c r="V149"/>
  <c r="AC164"/>
  <c r="V164"/>
  <c r="AC165"/>
  <c r="V165"/>
  <c r="AC156"/>
  <c r="V156"/>
  <c r="AC159"/>
  <c r="V159"/>
  <c r="AC153"/>
  <c r="V153"/>
  <c r="AC158"/>
  <c r="V158"/>
  <c r="AC162"/>
  <c r="V162"/>
  <c r="AC154"/>
  <c r="V154"/>
  <c r="V147"/>
  <c r="U146"/>
  <c r="AB151"/>
  <c r="U151"/>
  <c r="AB168"/>
  <c r="U168"/>
  <c r="AB167"/>
  <c r="U167"/>
  <c r="AB160"/>
  <c r="U160"/>
  <c r="AB155"/>
  <c r="U155"/>
  <c r="AB170"/>
  <c r="U170"/>
  <c r="AB166"/>
  <c r="U166"/>
  <c r="AB152"/>
  <c r="U152"/>
  <c r="AB150"/>
  <c r="U150"/>
  <c r="AB169"/>
  <c r="U169"/>
  <c r="AB157"/>
  <c r="U157"/>
  <c r="AB163"/>
  <c r="U163"/>
  <c r="AB158"/>
  <c r="U158"/>
  <c r="AB159"/>
  <c r="U159"/>
  <c r="AB153"/>
  <c r="U153"/>
  <c r="AB165"/>
  <c r="U165"/>
  <c r="AB148"/>
  <c r="U148"/>
  <c r="AB154"/>
  <c r="U154"/>
  <c r="U147"/>
  <c r="AB164"/>
  <c r="U164"/>
  <c r="AB156"/>
  <c r="U156"/>
  <c r="AB149"/>
  <c r="U149"/>
  <c r="AB171"/>
  <c r="U171"/>
  <c r="AB161"/>
  <c r="U161"/>
  <c r="T158"/>
  <c r="O159" i="18"/>
  <c r="P159"/>
  <c r="V168"/>
  <c r="S168"/>
  <c r="T168" s="1"/>
  <c r="R168"/>
  <c r="U168" s="1"/>
  <c r="S158"/>
  <c r="T158" s="1"/>
  <c r="R158"/>
  <c r="U158" s="1"/>
  <c r="V158"/>
  <c r="R163"/>
  <c r="U163" s="1"/>
  <c r="V163"/>
  <c r="S163"/>
  <c r="T163" s="1"/>
  <c r="R159"/>
  <c r="U159" s="1"/>
  <c r="V159"/>
  <c r="S159"/>
  <c r="T159" s="1"/>
  <c r="S162"/>
  <c r="T162" s="1"/>
  <c r="R162"/>
  <c r="U162" s="1"/>
  <c r="V162"/>
  <c r="V167"/>
  <c r="S167"/>
  <c r="T167" s="1"/>
  <c r="R167"/>
  <c r="U167" s="1"/>
  <c r="T162" i="14"/>
  <c r="O163" i="18"/>
  <c r="P163"/>
  <c r="R172"/>
  <c r="U172" s="1"/>
  <c r="S172"/>
  <c r="T172" s="1"/>
  <c r="V172"/>
  <c r="V161"/>
  <c r="S161"/>
  <c r="T161" s="1"/>
  <c r="R161"/>
  <c r="U161" s="1"/>
  <c r="T161" i="14"/>
  <c r="O162" i="18"/>
  <c r="P162"/>
  <c r="T163" i="14"/>
  <c r="P164" i="18"/>
  <c r="O164"/>
  <c r="R169"/>
  <c r="U169" s="1"/>
  <c r="V169"/>
  <c r="S169"/>
  <c r="T169" s="1"/>
  <c r="T159" i="14"/>
  <c r="P160" i="18"/>
  <c r="O160"/>
  <c r="T157" i="14"/>
  <c r="O158" i="18"/>
  <c r="P158"/>
  <c r="T160" i="14"/>
  <c r="O161" i="18"/>
  <c r="P161"/>
  <c r="S165"/>
  <c r="T165" s="1"/>
  <c r="V165"/>
  <c r="R165"/>
  <c r="U165" s="1"/>
  <c r="R171"/>
  <c r="U171" s="1"/>
  <c r="V171"/>
  <c r="S171"/>
  <c r="T171" s="1"/>
  <c r="S166"/>
  <c r="T166" s="1"/>
  <c r="R166"/>
  <c r="U166" s="1"/>
  <c r="V166"/>
  <c r="R164"/>
  <c r="U164" s="1"/>
  <c r="S164"/>
  <c r="T164" s="1"/>
  <c r="V164"/>
  <c r="V170"/>
  <c r="S170"/>
  <c r="T170" s="1"/>
  <c r="R170"/>
  <c r="U170" s="1"/>
  <c r="R160"/>
  <c r="U160" s="1"/>
  <c r="V160"/>
  <c r="S160"/>
  <c r="T160" s="1"/>
  <c r="R165" i="25"/>
  <c r="U165" s="1"/>
  <c r="S165"/>
  <c r="T165" s="1"/>
  <c r="V165"/>
  <c r="R162"/>
  <c r="U162" s="1"/>
  <c r="S162"/>
  <c r="T162" s="1"/>
  <c r="V162"/>
  <c r="R163"/>
  <c r="U163" s="1"/>
  <c r="V163"/>
  <c r="S163"/>
  <c r="T163" s="1"/>
  <c r="S164"/>
  <c r="T164" s="1"/>
  <c r="V164"/>
  <c r="R164"/>
  <c r="U164" s="1"/>
  <c r="R153"/>
  <c r="U153" s="1"/>
  <c r="S153"/>
  <c r="T153" s="1"/>
  <c r="V153"/>
  <c r="R158"/>
  <c r="U158" s="1"/>
  <c r="S158"/>
  <c r="T158" s="1"/>
  <c r="V158"/>
  <c r="R167"/>
  <c r="U167" s="1"/>
  <c r="S167"/>
  <c r="T167" s="1"/>
  <c r="V167"/>
  <c r="S169"/>
  <c r="T169" s="1"/>
  <c r="V169"/>
  <c r="R169"/>
  <c r="U169" s="1"/>
  <c r="S150"/>
  <c r="T150" s="1"/>
  <c r="V150"/>
  <c r="R150"/>
  <c r="U150" s="1"/>
  <c r="R159"/>
  <c r="U159" s="1"/>
  <c r="S159"/>
  <c r="T159" s="1"/>
  <c r="V159"/>
  <c r="S152"/>
  <c r="T152" s="1"/>
  <c r="R152"/>
  <c r="U152" s="1"/>
  <c r="V152"/>
  <c r="V161"/>
  <c r="R161"/>
  <c r="U161" s="1"/>
  <c r="S161"/>
  <c r="T161" s="1"/>
  <c r="S172"/>
  <c r="T172" s="1"/>
  <c r="V172"/>
  <c r="R172"/>
  <c r="U172" s="1"/>
  <c r="R171"/>
  <c r="U171" s="1"/>
  <c r="S171"/>
  <c r="T171" s="1"/>
  <c r="V171"/>
  <c r="R157"/>
  <c r="U157" s="1"/>
  <c r="S157"/>
  <c r="T157" s="1"/>
  <c r="V157"/>
  <c r="R160"/>
  <c r="U160" s="1"/>
  <c r="V160"/>
  <c r="S160"/>
  <c r="T160" s="1"/>
  <c r="S168"/>
  <c r="T168" s="1"/>
  <c r="R168"/>
  <c r="U168" s="1"/>
  <c r="V168"/>
  <c r="V170"/>
  <c r="R170"/>
  <c r="U170" s="1"/>
  <c r="S170"/>
  <c r="T170" s="1"/>
  <c r="O144"/>
  <c r="V143" i="14"/>
  <c r="P145" i="25"/>
  <c r="V144" i="14"/>
  <c r="P146" i="25"/>
  <c r="V145" i="14"/>
  <c r="S156" i="25"/>
  <c r="T156" s="1"/>
  <c r="R156"/>
  <c r="U156" s="1"/>
  <c r="V156"/>
  <c r="S151"/>
  <c r="T151" s="1"/>
  <c r="R151"/>
  <c r="U151" s="1"/>
  <c r="V151"/>
  <c r="V166"/>
  <c r="R166"/>
  <c r="U166" s="1"/>
  <c r="S166"/>
  <c r="T166" s="1"/>
  <c r="V155"/>
  <c r="R155"/>
  <c r="U155" s="1"/>
  <c r="S155"/>
  <c r="T155" s="1"/>
  <c r="V154"/>
  <c r="R154"/>
  <c r="U154" s="1"/>
  <c r="S154"/>
  <c r="T154" s="1"/>
  <c r="R148"/>
  <c r="U148" s="1"/>
  <c r="S148"/>
  <c r="T148" s="1"/>
  <c r="V148"/>
  <c r="R170" i="24"/>
  <c r="U170" s="1"/>
  <c r="S170"/>
  <c r="T170" s="1"/>
  <c r="V170"/>
  <c r="S158"/>
  <c r="T158" s="1"/>
  <c r="V158"/>
  <c r="R158"/>
  <c r="U158" s="1"/>
  <c r="S161"/>
  <c r="T161" s="1"/>
  <c r="V161"/>
  <c r="R161"/>
  <c r="U161" s="1"/>
  <c r="P144"/>
  <c r="U143" i="14"/>
  <c r="P145" i="24"/>
  <c r="U144" i="14"/>
  <c r="R169" i="24"/>
  <c r="U169" s="1"/>
  <c r="S169"/>
  <c r="T169" s="1"/>
  <c r="V169"/>
  <c r="S147"/>
  <c r="T147" s="1"/>
  <c r="R147"/>
  <c r="U147" s="1"/>
  <c r="V147"/>
  <c r="S172"/>
  <c r="T172" s="1"/>
  <c r="V172"/>
  <c r="R172"/>
  <c r="U172" s="1"/>
  <c r="S148"/>
  <c r="T148" s="1"/>
  <c r="R148"/>
  <c r="U148" s="1"/>
  <c r="V148"/>
  <c r="V151"/>
  <c r="R151"/>
  <c r="U151" s="1"/>
  <c r="S151"/>
  <c r="T151" s="1"/>
  <c r="V160"/>
  <c r="S160"/>
  <c r="T160" s="1"/>
  <c r="R160"/>
  <c r="U160" s="1"/>
  <c r="S159"/>
  <c r="T159" s="1"/>
  <c r="R159"/>
  <c r="U159" s="1"/>
  <c r="V159"/>
  <c r="V157"/>
  <c r="S157"/>
  <c r="T157" s="1"/>
  <c r="R157"/>
  <c r="U157" s="1"/>
  <c r="R150"/>
  <c r="U150" s="1"/>
  <c r="S150"/>
  <c r="T150" s="1"/>
  <c r="V150"/>
  <c r="R152"/>
  <c r="U152" s="1"/>
  <c r="S152"/>
  <c r="T152" s="1"/>
  <c r="V152"/>
  <c r="V156"/>
  <c r="S156"/>
  <c r="T156" s="1"/>
  <c r="R156"/>
  <c r="U156" s="1"/>
  <c r="S171"/>
  <c r="T171" s="1"/>
  <c r="V171"/>
  <c r="R171"/>
  <c r="U171" s="1"/>
  <c r="V149"/>
  <c r="R149"/>
  <c r="U149" s="1"/>
  <c r="S149"/>
  <c r="T149" s="1"/>
  <c r="S155"/>
  <c r="T155" s="1"/>
  <c r="R155"/>
  <c r="U155" s="1"/>
  <c r="V155"/>
  <c r="S165"/>
  <c r="T165" s="1"/>
  <c r="V165"/>
  <c r="R165"/>
  <c r="U165" s="1"/>
  <c r="V162"/>
  <c r="R162"/>
  <c r="U162" s="1"/>
  <c r="S162"/>
  <c r="T162" s="1"/>
  <c r="R153"/>
  <c r="U153" s="1"/>
  <c r="S153"/>
  <c r="T153" s="1"/>
  <c r="V153"/>
  <c r="P146"/>
  <c r="U145" i="14"/>
  <c r="V154" i="24"/>
  <c r="R154"/>
  <c r="U154" s="1"/>
  <c r="S154"/>
  <c r="T154" s="1"/>
  <c r="R166"/>
  <c r="U166" s="1"/>
  <c r="V166"/>
  <c r="S166"/>
  <c r="T166" s="1"/>
  <c r="R168"/>
  <c r="U168" s="1"/>
  <c r="S168"/>
  <c r="T168" s="1"/>
  <c r="V168"/>
  <c r="S164"/>
  <c r="T164" s="1"/>
  <c r="V164"/>
  <c r="R164"/>
  <c r="U164" s="1"/>
  <c r="S167"/>
  <c r="T167" s="1"/>
  <c r="V167"/>
  <c r="R167"/>
  <c r="U167" s="1"/>
  <c r="V4" i="14"/>
  <c r="V7"/>
  <c r="V5"/>
  <c r="R7" i="25"/>
  <c r="U7" s="1"/>
  <c r="V3" i="14"/>
  <c r="V6"/>
  <c r="R8" i="25"/>
  <c r="U8" s="1"/>
  <c r="S6"/>
  <c r="T6" s="1"/>
  <c r="R5"/>
  <c r="U5" s="1"/>
  <c r="O8"/>
  <c r="P8"/>
  <c r="P7"/>
  <c r="O7"/>
  <c r="P5"/>
  <c r="O5"/>
  <c r="P6"/>
  <c r="O6"/>
  <c r="U127" i="14"/>
  <c r="V38"/>
  <c r="V13"/>
  <c r="V52"/>
  <c r="T18"/>
  <c r="O135" i="24"/>
  <c r="P36"/>
  <c r="P41"/>
  <c r="O133"/>
  <c r="O22" i="25"/>
  <c r="P6" i="24"/>
  <c r="O45"/>
  <c r="P128"/>
  <c r="P10"/>
  <c r="P26" i="25"/>
  <c r="O57"/>
  <c r="O45"/>
  <c r="P16"/>
  <c r="P144"/>
  <c r="AQ109" i="14"/>
  <c r="P127" i="24"/>
  <c r="P137"/>
  <c r="P34"/>
  <c r="P23"/>
  <c r="O24"/>
  <c r="O146"/>
  <c r="P25"/>
  <c r="O50"/>
  <c r="O35"/>
  <c r="O22"/>
  <c r="O9"/>
  <c r="P126"/>
  <c r="O142"/>
  <c r="P40"/>
  <c r="O30"/>
  <c r="P46" i="25"/>
  <c r="O13" i="24"/>
  <c r="P7"/>
  <c r="O17"/>
  <c r="P20"/>
  <c r="AH129" i="14"/>
  <c r="T130" i="18"/>
  <c r="AA129" i="14" s="1"/>
  <c r="AH125"/>
  <c r="T126" i="18"/>
  <c r="D37" i="13" s="1"/>
  <c r="D36" i="21" s="1"/>
  <c r="AH16" i="14"/>
  <c r="T17" i="18"/>
  <c r="AA16" i="14" s="1"/>
  <c r="E27" i="13"/>
  <c r="E26" i="21" s="1"/>
  <c r="T109" i="18"/>
  <c r="AA108" i="14" s="1"/>
  <c r="AH110"/>
  <c r="T111" i="18"/>
  <c r="AA110" i="14" s="1"/>
  <c r="AH96"/>
  <c r="T97" i="18"/>
  <c r="AA96" i="14" s="1"/>
  <c r="AH72"/>
  <c r="T73" i="18"/>
  <c r="AH68" i="14"/>
  <c r="T69" i="18"/>
  <c r="AA68" i="14" s="1"/>
  <c r="AH62"/>
  <c r="T63" i="18"/>
  <c r="AH30" i="14"/>
  <c r="T31" i="18"/>
  <c r="AA30" i="14" s="1"/>
  <c r="AH25"/>
  <c r="T26" i="18"/>
  <c r="AH47" i="14"/>
  <c r="T48" i="18"/>
  <c r="AH137" i="14"/>
  <c r="T138" i="18"/>
  <c r="AA137" i="14" s="1"/>
  <c r="O138" i="24"/>
  <c r="O54" i="25"/>
  <c r="AC6" i="14"/>
  <c r="P38" i="13"/>
  <c r="P37" i="21" s="1"/>
  <c r="AQ111" i="14"/>
  <c r="AC4"/>
  <c r="T103"/>
  <c r="AH92"/>
  <c r="T93" i="18"/>
  <c r="AA92" i="14" s="1"/>
  <c r="E36" i="13"/>
  <c r="E35" i="21" s="1"/>
  <c r="T125" i="18"/>
  <c r="AA124" i="14" s="1"/>
  <c r="AH121"/>
  <c r="T122" i="18"/>
  <c r="D34" i="13" s="1"/>
  <c r="AH9" i="14"/>
  <c r="T10" i="18"/>
  <c r="AA9" i="14" s="1"/>
  <c r="AH138"/>
  <c r="T139" i="18"/>
  <c r="AA138" i="14" s="1"/>
  <c r="AH34"/>
  <c r="T35" i="18"/>
  <c r="AA34" i="14" s="1"/>
  <c r="AH22"/>
  <c r="T23" i="18"/>
  <c r="AA22" i="14" s="1"/>
  <c r="AH55"/>
  <c r="T56" i="18"/>
  <c r="AA55" i="14" s="1"/>
  <c r="P132" i="24"/>
  <c r="P130"/>
  <c r="O136"/>
  <c r="O129"/>
  <c r="O141"/>
  <c r="P49"/>
  <c r="O47"/>
  <c r="O29"/>
  <c r="P37"/>
  <c r="P42"/>
  <c r="P28"/>
  <c r="O51" i="25"/>
  <c r="O21" i="24"/>
  <c r="O18"/>
  <c r="O16"/>
  <c r="P12" i="25"/>
  <c r="O13"/>
  <c r="AH112" i="14"/>
  <c r="T113" i="18"/>
  <c r="AA112" i="14" s="1"/>
  <c r="AH120"/>
  <c r="T121" i="18"/>
  <c r="AA120" i="14" s="1"/>
  <c r="AH64"/>
  <c r="T65" i="18"/>
  <c r="AA64" i="14" s="1"/>
  <c r="AH39"/>
  <c r="T40" i="18"/>
  <c r="AH134" i="14"/>
  <c r="T135" i="18"/>
  <c r="AH56" i="14"/>
  <c r="T57" i="18"/>
  <c r="AA56" i="14" s="1"/>
  <c r="AH131"/>
  <c r="T132" i="18"/>
  <c r="AA131" i="14" s="1"/>
  <c r="AH35"/>
  <c r="T36" i="18"/>
  <c r="AA35" i="14" s="1"/>
  <c r="AH57"/>
  <c r="T58" i="18"/>
  <c r="AA57" i="14" s="1"/>
  <c r="AH83"/>
  <c r="T84" i="18"/>
  <c r="AH99" i="14"/>
  <c r="T100" i="18"/>
  <c r="AA99" i="14" s="1"/>
  <c r="AH102"/>
  <c r="T103" i="18"/>
  <c r="AH79" i="14"/>
  <c r="T80" i="18"/>
  <c r="AA79" i="14" s="1"/>
  <c r="AH67"/>
  <c r="T68" i="18"/>
  <c r="AA67" i="14" s="1"/>
  <c r="E29" i="13"/>
  <c r="E28" i="21" s="1"/>
  <c r="T112" i="18"/>
  <c r="D29" i="13" s="1"/>
  <c r="AH127" i="14"/>
  <c r="T128" i="18"/>
  <c r="AH17" i="14"/>
  <c r="T18" i="18"/>
  <c r="AH128" i="14"/>
  <c r="T129" i="18"/>
  <c r="AH33" i="14"/>
  <c r="T34" i="18"/>
  <c r="AA33" i="14" s="1"/>
  <c r="AH23"/>
  <c r="T24" i="18"/>
  <c r="AH139" i="14"/>
  <c r="T140" i="18"/>
  <c r="AH140" i="14"/>
  <c r="T141" i="18"/>
  <c r="AA140" i="14" s="1"/>
  <c r="P65" i="25"/>
  <c r="O141"/>
  <c r="AQ125" i="14"/>
  <c r="AH82"/>
  <c r="T83" i="18"/>
  <c r="AA82" i="14" s="1"/>
  <c r="AH85"/>
  <c r="T86" i="18"/>
  <c r="AH101" i="14"/>
  <c r="T102" i="18"/>
  <c r="AA101" i="14" s="1"/>
  <c r="AH77"/>
  <c r="AH76"/>
  <c r="T77" i="18"/>
  <c r="AH78" i="14"/>
  <c r="T79" i="18"/>
  <c r="AH75" i="14"/>
  <c r="T76" i="18"/>
  <c r="AA75" i="14" s="1"/>
  <c r="AH73"/>
  <c r="T74" i="18"/>
  <c r="AA73" i="14" s="1"/>
  <c r="AH66"/>
  <c r="T67" i="18"/>
  <c r="AA66" i="14" s="1"/>
  <c r="AH69"/>
  <c r="T70" i="18"/>
  <c r="E30" i="13"/>
  <c r="E29" i="21" s="1"/>
  <c r="T114" i="18"/>
  <c r="AA113" i="14" s="1"/>
  <c r="AH122"/>
  <c r="T123" i="18"/>
  <c r="E33" i="13"/>
  <c r="E32" i="21" s="1"/>
  <c r="T120" i="18"/>
  <c r="AH123" i="14"/>
  <c r="T124" i="18"/>
  <c r="AA123" i="14" s="1"/>
  <c r="AH44"/>
  <c r="T45" i="18"/>
  <c r="AA44" i="14" s="1"/>
  <c r="AH43"/>
  <c r="T44" i="18"/>
  <c r="AH54" i="14"/>
  <c r="T55" i="18"/>
  <c r="AA54" i="14" s="1"/>
  <c r="AH142"/>
  <c r="T143" i="18"/>
  <c r="AA142" i="14" s="1"/>
  <c r="AH61"/>
  <c r="T62" i="18"/>
  <c r="O62" i="25"/>
  <c r="AA139" i="14"/>
  <c r="O145" i="25"/>
  <c r="O138"/>
  <c r="AJ132" i="14"/>
  <c r="O38" i="25"/>
  <c r="P33"/>
  <c r="P63"/>
  <c r="P25" i="13"/>
  <c r="P24" i="21" s="1"/>
  <c r="AQ75" i="14"/>
  <c r="P34" i="13"/>
  <c r="P33" i="21" s="1"/>
  <c r="P43" i="25"/>
  <c r="P37"/>
  <c r="P60"/>
  <c r="O31"/>
  <c r="O10"/>
  <c r="O18"/>
  <c r="O146"/>
  <c r="O143"/>
  <c r="P34"/>
  <c r="O11"/>
  <c r="P16" i="13"/>
  <c r="P15" i="21" s="1"/>
  <c r="O40" i="25"/>
  <c r="O64"/>
  <c r="O42"/>
  <c r="AC7" i="14"/>
  <c r="O30" i="25"/>
  <c r="O59"/>
  <c r="P48"/>
  <c r="P17"/>
  <c r="AJ5" i="14"/>
  <c r="V142"/>
  <c r="P35" i="25"/>
  <c r="O29"/>
  <c r="P27"/>
  <c r="P9"/>
  <c r="O139"/>
  <c r="O55"/>
  <c r="P50"/>
  <c r="AQ107" i="14"/>
  <c r="M11" i="13"/>
  <c r="M10" i="21" s="1"/>
  <c r="AJ23" i="14"/>
  <c r="P47" i="25"/>
  <c r="P52"/>
  <c r="P140"/>
  <c r="P49"/>
  <c r="O49"/>
  <c r="O14"/>
  <c r="P14"/>
  <c r="P44"/>
  <c r="O44"/>
  <c r="O19"/>
  <c r="P19"/>
  <c r="P58"/>
  <c r="O32"/>
  <c r="P36"/>
  <c r="O21"/>
  <c r="S38"/>
  <c r="R38"/>
  <c r="U38" s="1"/>
  <c r="S82"/>
  <c r="R82"/>
  <c r="U82" s="1"/>
  <c r="S136"/>
  <c r="R136"/>
  <c r="U136" s="1"/>
  <c r="S108"/>
  <c r="T108" s="1"/>
  <c r="N26" i="13" s="1"/>
  <c r="N25" i="21" s="1"/>
  <c r="R108" i="25"/>
  <c r="U108" s="1"/>
  <c r="S103"/>
  <c r="T103" s="1"/>
  <c r="R103"/>
  <c r="U103" s="1"/>
  <c r="S4"/>
  <c r="T4" s="1"/>
  <c r="AC3" i="14" s="1"/>
  <c r="R4" i="25"/>
  <c r="U4" s="1"/>
  <c r="S81"/>
  <c r="AJ80" i="14" s="1"/>
  <c r="R81" i="25"/>
  <c r="U81" s="1"/>
  <c r="AQ80" i="14"/>
  <c r="S118" i="25"/>
  <c r="T118" s="1"/>
  <c r="AC117" i="14" s="1"/>
  <c r="R118" i="25"/>
  <c r="U118" s="1"/>
  <c r="AQ117" i="14"/>
  <c r="S11" i="25"/>
  <c r="T11" s="1"/>
  <c r="AC10" i="14" s="1"/>
  <c r="R11" i="25"/>
  <c r="U11" s="1"/>
  <c r="AQ10" i="14"/>
  <c r="S33" i="25"/>
  <c r="T33" s="1"/>
  <c r="AC32" i="14" s="1"/>
  <c r="R33" i="25"/>
  <c r="U33" s="1"/>
  <c r="S12"/>
  <c r="R12"/>
  <c r="U12" s="1"/>
  <c r="S96"/>
  <c r="T96" s="1"/>
  <c r="AC95" i="14" s="1"/>
  <c r="R96" i="25"/>
  <c r="U96" s="1"/>
  <c r="S60"/>
  <c r="O11" i="13" s="1"/>
  <c r="O10" i="21" s="1"/>
  <c r="R60" i="25"/>
  <c r="U60" s="1"/>
  <c r="S63"/>
  <c r="T63" s="1"/>
  <c r="AC62" i="14" s="1"/>
  <c r="R63" i="25"/>
  <c r="U63" s="1"/>
  <c r="S104"/>
  <c r="T104" s="1"/>
  <c r="AC103" i="14" s="1"/>
  <c r="R104" i="25"/>
  <c r="U104" s="1"/>
  <c r="AQ103" i="14"/>
  <c r="S138" i="25"/>
  <c r="R138"/>
  <c r="U138" s="1"/>
  <c r="S37"/>
  <c r="R37"/>
  <c r="U37" s="1"/>
  <c r="S101"/>
  <c r="T101" s="1"/>
  <c r="AC100" i="14" s="1"/>
  <c r="R101" i="25"/>
  <c r="U101" s="1"/>
  <c r="AQ100" i="14"/>
  <c r="S78" i="25"/>
  <c r="T78" s="1"/>
  <c r="AC77" i="14" s="1"/>
  <c r="R78" i="25"/>
  <c r="U78" s="1"/>
  <c r="AQ77" i="14"/>
  <c r="S100" i="25"/>
  <c r="T100" s="1"/>
  <c r="R100"/>
  <c r="U100" s="1"/>
  <c r="R105"/>
  <c r="U105" s="1"/>
  <c r="S105"/>
  <c r="T105" s="1"/>
  <c r="N23" i="13" s="1"/>
  <c r="N22" i="21" s="1"/>
  <c r="AQ104" i="14"/>
  <c r="S98" i="25"/>
  <c r="T98" s="1"/>
  <c r="AC97" i="14" s="1"/>
  <c r="R98" i="25"/>
  <c r="U98" s="1"/>
  <c r="AQ97" i="14"/>
  <c r="S46" i="25"/>
  <c r="R46"/>
  <c r="U46" s="1"/>
  <c r="AQ45" i="14"/>
  <c r="S42" i="25"/>
  <c r="R42"/>
  <c r="U42" s="1"/>
  <c r="S85"/>
  <c r="T85" s="1"/>
  <c r="AC84" i="14" s="1"/>
  <c r="R85" i="25"/>
  <c r="U85" s="1"/>
  <c r="S145"/>
  <c r="T145" s="1"/>
  <c r="R145"/>
  <c r="U145" s="1"/>
  <c r="S88"/>
  <c r="R88"/>
  <c r="U88" s="1"/>
  <c r="S94"/>
  <c r="T94" s="1"/>
  <c r="AC93" i="14" s="1"/>
  <c r="R94" i="25"/>
  <c r="U94" s="1"/>
  <c r="S34"/>
  <c r="T34" s="1"/>
  <c r="AC33" i="14" s="1"/>
  <c r="R34" i="25"/>
  <c r="U34" s="1"/>
  <c r="S141"/>
  <c r="R141"/>
  <c r="U141" s="1"/>
  <c r="S84"/>
  <c r="T84" s="1"/>
  <c r="AC83" i="14" s="1"/>
  <c r="R84" i="25"/>
  <c r="U84" s="1"/>
  <c r="S130"/>
  <c r="T130" s="1"/>
  <c r="AC129" i="14" s="1"/>
  <c r="R130" i="25"/>
  <c r="U130" s="1"/>
  <c r="S143"/>
  <c r="R143"/>
  <c r="U143" s="1"/>
  <c r="AQ142" i="14"/>
  <c r="S43" i="25"/>
  <c r="R43"/>
  <c r="U43" s="1"/>
  <c r="S54"/>
  <c r="T54" s="1"/>
  <c r="AC53" i="14" s="1"/>
  <c r="R54" i="25"/>
  <c r="U54" s="1"/>
  <c r="S117"/>
  <c r="T117" s="1"/>
  <c r="AC116" i="14" s="1"/>
  <c r="R117" i="25"/>
  <c r="U117" s="1"/>
  <c r="R99"/>
  <c r="U99" s="1"/>
  <c r="S99"/>
  <c r="T99" s="1"/>
  <c r="AC98" i="14" s="1"/>
  <c r="R13" i="25"/>
  <c r="U13" s="1"/>
  <c r="S13"/>
  <c r="S128"/>
  <c r="T128" s="1"/>
  <c r="AC127" i="14" s="1"/>
  <c r="R128" i="25"/>
  <c r="U128" s="1"/>
  <c r="S40"/>
  <c r="T40" s="1"/>
  <c r="R40"/>
  <c r="U40" s="1"/>
  <c r="AQ39" i="14"/>
  <c r="S91" i="25"/>
  <c r="T91" s="1"/>
  <c r="N17" i="13" s="1"/>
  <c r="N16" i="21" s="1"/>
  <c r="R91" i="25"/>
  <c r="U91" s="1"/>
  <c r="AQ90" i="14"/>
  <c r="S146" i="25"/>
  <c r="T146" s="1"/>
  <c r="R146"/>
  <c r="U146" s="1"/>
  <c r="R79"/>
  <c r="U79" s="1"/>
  <c r="S79"/>
  <c r="S65"/>
  <c r="R65"/>
  <c r="U65" s="1"/>
  <c r="S73"/>
  <c r="R73"/>
  <c r="U73" s="1"/>
  <c r="S123"/>
  <c r="R123"/>
  <c r="U123" s="1"/>
  <c r="S137"/>
  <c r="T137" s="1"/>
  <c r="AC136" i="14" s="1"/>
  <c r="R137" i="25"/>
  <c r="U137" s="1"/>
  <c r="AQ136" i="14"/>
  <c r="S10" i="25"/>
  <c r="T10" s="1"/>
  <c r="AC9" i="14" s="1"/>
  <c r="R10" i="25"/>
  <c r="U10" s="1"/>
  <c r="S92"/>
  <c r="T92" s="1"/>
  <c r="AC91" i="14" s="1"/>
  <c r="R92" i="25"/>
  <c r="U92" s="1"/>
  <c r="S87"/>
  <c r="T87" s="1"/>
  <c r="AC86" i="14" s="1"/>
  <c r="R87" i="25"/>
  <c r="U87" s="1"/>
  <c r="S18"/>
  <c r="R18"/>
  <c r="U18" s="1"/>
  <c r="S31"/>
  <c r="T31" s="1"/>
  <c r="AC30" i="14" s="1"/>
  <c r="R31" i="25"/>
  <c r="U31" s="1"/>
  <c r="R75"/>
  <c r="U75" s="1"/>
  <c r="S75"/>
  <c r="T75" s="1"/>
  <c r="AC74" i="14" s="1"/>
  <c r="S51" i="25"/>
  <c r="T51" s="1"/>
  <c r="AC50" i="14" s="1"/>
  <c r="R51" i="25"/>
  <c r="U51" s="1"/>
  <c r="AQ50" i="14"/>
  <c r="S62" i="25"/>
  <c r="T62" s="1"/>
  <c r="AC61" i="14" s="1"/>
  <c r="R62" i="25"/>
  <c r="U62" s="1"/>
  <c r="S89"/>
  <c r="T89" s="1"/>
  <c r="AC88" i="14" s="1"/>
  <c r="R89" i="25"/>
  <c r="U89" s="1"/>
  <c r="S66"/>
  <c r="T66" s="1"/>
  <c r="N12" i="13" s="1"/>
  <c r="N11" i="21" s="1"/>
  <c r="R66" i="25"/>
  <c r="U66" s="1"/>
  <c r="S72"/>
  <c r="T72" s="1"/>
  <c r="AC71" i="14" s="1"/>
  <c r="R72" i="25"/>
  <c r="U72" s="1"/>
  <c r="AQ71" i="14"/>
  <c r="S134" i="25"/>
  <c r="R134"/>
  <c r="U134" s="1"/>
  <c r="S115"/>
  <c r="T115" s="1"/>
  <c r="AC114" i="14" s="1"/>
  <c r="R115" i="25"/>
  <c r="U115" s="1"/>
  <c r="AQ114" i="14"/>
  <c r="S109" i="25"/>
  <c r="T109" s="1"/>
  <c r="AC108" i="14" s="1"/>
  <c r="R109" i="25"/>
  <c r="U109" s="1"/>
  <c r="P27" i="13"/>
  <c r="P26" i="21" s="1"/>
  <c r="S71" i="25"/>
  <c r="R71"/>
  <c r="U71" s="1"/>
  <c r="P13" i="13"/>
  <c r="P12" i="21" s="1"/>
  <c r="S106" i="25"/>
  <c r="T106" s="1"/>
  <c r="N24" i="13" s="1"/>
  <c r="N23" i="21" s="1"/>
  <c r="R106" i="25"/>
  <c r="U106" s="1"/>
  <c r="P24" i="13"/>
  <c r="P23" i="21" s="1"/>
  <c r="S135" i="25"/>
  <c r="T135" s="1"/>
  <c r="AC134" i="14" s="1"/>
  <c r="R135" i="25"/>
  <c r="U135" s="1"/>
  <c r="S64"/>
  <c r="T64" s="1"/>
  <c r="AC63" i="14" s="1"/>
  <c r="R64" i="25"/>
  <c r="U64" s="1"/>
  <c r="AQ63" i="14"/>
  <c r="P142" i="25"/>
  <c r="O142"/>
  <c r="O15"/>
  <c r="P15"/>
  <c r="O61"/>
  <c r="P61"/>
  <c r="T20"/>
  <c r="AC19" i="14" s="1"/>
  <c r="AJ19"/>
  <c r="O25" i="25"/>
  <c r="P25"/>
  <c r="P23"/>
  <c r="O23"/>
  <c r="AC5" i="14"/>
  <c r="O56" i="25"/>
  <c r="P39"/>
  <c r="P41"/>
  <c r="O53"/>
  <c r="S74"/>
  <c r="T74" s="1"/>
  <c r="AC73" i="14" s="1"/>
  <c r="R74" i="25"/>
  <c r="U74" s="1"/>
  <c r="S39"/>
  <c r="T39" s="1"/>
  <c r="AC38" i="14" s="1"/>
  <c r="R39" i="25"/>
  <c r="U39" s="1"/>
  <c r="S53"/>
  <c r="R53"/>
  <c r="U53" s="1"/>
  <c r="S142"/>
  <c r="R142"/>
  <c r="U142" s="1"/>
  <c r="S110"/>
  <c r="T110" s="1"/>
  <c r="AC109" i="14" s="1"/>
  <c r="R110" i="25"/>
  <c r="U110" s="1"/>
  <c r="S139"/>
  <c r="R139"/>
  <c r="U139" s="1"/>
  <c r="S49"/>
  <c r="R49"/>
  <c r="U49" s="1"/>
  <c r="S32"/>
  <c r="R32"/>
  <c r="U32" s="1"/>
  <c r="S76"/>
  <c r="T76" s="1"/>
  <c r="N14" i="13" s="1"/>
  <c r="N13" i="21" s="1"/>
  <c r="R76" i="25"/>
  <c r="U76" s="1"/>
  <c r="S48"/>
  <c r="R48"/>
  <c r="U48" s="1"/>
  <c r="S70"/>
  <c r="T70" s="1"/>
  <c r="AC69" i="14" s="1"/>
  <c r="R70" i="25"/>
  <c r="U70" s="1"/>
  <c r="S22"/>
  <c r="T22" s="1"/>
  <c r="AC21" i="14" s="1"/>
  <c r="R22" i="25"/>
  <c r="U22" s="1"/>
  <c r="S52"/>
  <c r="R52"/>
  <c r="U52" s="1"/>
  <c r="S35"/>
  <c r="T35" s="1"/>
  <c r="AC34" i="14" s="1"/>
  <c r="R35" i="25"/>
  <c r="U35" s="1"/>
  <c r="S144"/>
  <c r="T144" s="1"/>
  <c r="R144"/>
  <c r="U144" s="1"/>
  <c r="S119"/>
  <c r="R119"/>
  <c r="U119" s="1"/>
  <c r="S15"/>
  <c r="T15" s="1"/>
  <c r="AC14" i="14" s="1"/>
  <c r="R15" i="25"/>
  <c r="U15" s="1"/>
  <c r="S61"/>
  <c r="R61"/>
  <c r="U61" s="1"/>
  <c r="S14"/>
  <c r="R14"/>
  <c r="U14" s="1"/>
  <c r="S86"/>
  <c r="T86" s="1"/>
  <c r="N16" i="13" s="1"/>
  <c r="N15" i="21" s="1"/>
  <c r="R86" i="25"/>
  <c r="U86" s="1"/>
  <c r="S113"/>
  <c r="T113" s="1"/>
  <c r="AC112" i="14" s="1"/>
  <c r="R113" i="25"/>
  <c r="U113" s="1"/>
  <c r="S55"/>
  <c r="R55"/>
  <c r="U55" s="1"/>
  <c r="S21"/>
  <c r="T21" s="1"/>
  <c r="AC20" i="14" s="1"/>
  <c r="R21" i="25"/>
  <c r="U21" s="1"/>
  <c r="S36"/>
  <c r="T36" s="1"/>
  <c r="AC35" i="14" s="1"/>
  <c r="R36" i="25"/>
  <c r="U36" s="1"/>
  <c r="S30"/>
  <c r="T30" s="1"/>
  <c r="AC29" i="14" s="1"/>
  <c r="R30" i="25"/>
  <c r="U30" s="1"/>
  <c r="R9"/>
  <c r="U9" s="1"/>
  <c r="S9"/>
  <c r="T9" s="1"/>
  <c r="AC8" i="14" s="1"/>
  <c r="S77" i="25"/>
  <c r="T77" s="1"/>
  <c r="AC76" i="14" s="1"/>
  <c r="R77" i="25"/>
  <c r="U77" s="1"/>
  <c r="S80"/>
  <c r="R80"/>
  <c r="U80" s="1"/>
  <c r="S69"/>
  <c r="T69" s="1"/>
  <c r="AC68" i="14" s="1"/>
  <c r="R69" i="25"/>
  <c r="U69" s="1"/>
  <c r="S132"/>
  <c r="R132"/>
  <c r="U132" s="1"/>
  <c r="R83"/>
  <c r="U83" s="1"/>
  <c r="S83"/>
  <c r="T83" s="1"/>
  <c r="AC82" i="14" s="1"/>
  <c r="S112" i="25"/>
  <c r="AJ111" i="14" s="1"/>
  <c r="R112" i="25"/>
  <c r="U112" s="1"/>
  <c r="S44"/>
  <c r="R44"/>
  <c r="U44" s="1"/>
  <c r="S131"/>
  <c r="T131" s="1"/>
  <c r="AC130" i="14" s="1"/>
  <c r="R131" i="25"/>
  <c r="U131" s="1"/>
  <c r="S19"/>
  <c r="T19" s="1"/>
  <c r="AC18" i="14" s="1"/>
  <c r="R19" i="25"/>
  <c r="U19" s="1"/>
  <c r="S57"/>
  <c r="T57" s="1"/>
  <c r="AC56" i="14" s="1"/>
  <c r="R57" i="25"/>
  <c r="U57" s="1"/>
  <c r="S127"/>
  <c r="R127"/>
  <c r="U127" s="1"/>
  <c r="S122"/>
  <c r="T122" s="1"/>
  <c r="N34" i="13" s="1"/>
  <c r="N33" i="21" s="1"/>
  <c r="R122" i="25"/>
  <c r="U122" s="1"/>
  <c r="S97"/>
  <c r="R97"/>
  <c r="U97" s="1"/>
  <c r="S58"/>
  <c r="T58" s="1"/>
  <c r="AC57" i="14" s="1"/>
  <c r="R58" i="25"/>
  <c r="U58" s="1"/>
  <c r="S56"/>
  <c r="R56"/>
  <c r="U56" s="1"/>
  <c r="S90"/>
  <c r="T90" s="1"/>
  <c r="AC89" i="14" s="1"/>
  <c r="R90" i="25"/>
  <c r="U90" s="1"/>
  <c r="R111"/>
  <c r="U111" s="1"/>
  <c r="S111"/>
  <c r="T111" s="1"/>
  <c r="AC110" i="14" s="1"/>
  <c r="S41" i="25"/>
  <c r="T41" s="1"/>
  <c r="AC40" i="14" s="1"/>
  <c r="R41" i="25"/>
  <c r="U41" s="1"/>
  <c r="S50"/>
  <c r="T50" s="1"/>
  <c r="R50"/>
  <c r="U50" s="1"/>
  <c r="S25"/>
  <c r="R25"/>
  <c r="U25" s="1"/>
  <c r="S45"/>
  <c r="R45"/>
  <c r="U45" s="1"/>
  <c r="S121"/>
  <c r="T121" s="1"/>
  <c r="AC120" i="14" s="1"/>
  <c r="R121" i="25"/>
  <c r="U121" s="1"/>
  <c r="S126"/>
  <c r="O37" i="13" s="1"/>
  <c r="O36" i="21" s="1"/>
  <c r="R126" i="25"/>
  <c r="U126" s="1"/>
  <c r="S26"/>
  <c r="R26"/>
  <c r="U26" s="1"/>
  <c r="S93"/>
  <c r="T93" s="1"/>
  <c r="AC92" i="14" s="1"/>
  <c r="R93" i="25"/>
  <c r="U93" s="1"/>
  <c r="S67"/>
  <c r="T67" s="1"/>
  <c r="AC66" i="14" s="1"/>
  <c r="R67" i="25"/>
  <c r="U67" s="1"/>
  <c r="S16"/>
  <c r="R16"/>
  <c r="U16" s="1"/>
  <c r="S68"/>
  <c r="T68" s="1"/>
  <c r="AC67" i="14" s="1"/>
  <c r="R68" i="25"/>
  <c r="U68" s="1"/>
  <c r="S59"/>
  <c r="T59" s="1"/>
  <c r="AC58" i="14" s="1"/>
  <c r="R59" i="25"/>
  <c r="U59" s="1"/>
  <c r="S23"/>
  <c r="T23" s="1"/>
  <c r="AC22" i="14" s="1"/>
  <c r="R23" i="25"/>
  <c r="U23" s="1"/>
  <c r="R17"/>
  <c r="U17" s="1"/>
  <c r="S17"/>
  <c r="S27"/>
  <c r="R27"/>
  <c r="U27" s="1"/>
  <c r="S29"/>
  <c r="T29" s="1"/>
  <c r="AC28" i="14" s="1"/>
  <c r="R29" i="25"/>
  <c r="U29" s="1"/>
  <c r="R95"/>
  <c r="U95" s="1"/>
  <c r="S95"/>
  <c r="T95" s="1"/>
  <c r="AC94" i="14" s="1"/>
  <c r="S107" i="25"/>
  <c r="T107" s="1"/>
  <c r="AC106" i="14" s="1"/>
  <c r="R107" i="25"/>
  <c r="U107" s="1"/>
  <c r="S140"/>
  <c r="R140"/>
  <c r="U140" s="1"/>
  <c r="S102"/>
  <c r="T102" s="1"/>
  <c r="N20" i="13" s="1"/>
  <c r="N19" i="21" s="1"/>
  <c r="R102" i="25"/>
  <c r="U102" s="1"/>
  <c r="S47"/>
  <c r="T47" s="1"/>
  <c r="AC46" i="14" s="1"/>
  <c r="R47" i="25"/>
  <c r="U47" s="1"/>
  <c r="T28"/>
  <c r="AC27" i="14" s="1"/>
  <c r="AJ27"/>
  <c r="O14" i="24"/>
  <c r="P14"/>
  <c r="O15"/>
  <c r="P15"/>
  <c r="O46"/>
  <c r="O12"/>
  <c r="S108"/>
  <c r="T108" s="1"/>
  <c r="AB107" i="14" s="1"/>
  <c r="R108" i="24"/>
  <c r="U108" s="1"/>
  <c r="AP107" i="14"/>
  <c r="R71" i="24"/>
  <c r="U71" s="1"/>
  <c r="S71"/>
  <c r="T71" s="1"/>
  <c r="AB70" i="14" s="1"/>
  <c r="R40" i="24"/>
  <c r="U40" s="1"/>
  <c r="S40"/>
  <c r="T40" s="1"/>
  <c r="S136"/>
  <c r="T136" s="1"/>
  <c r="AB135" i="14" s="1"/>
  <c r="R136" i="24"/>
  <c r="U136" s="1"/>
  <c r="R49"/>
  <c r="U49" s="1"/>
  <c r="S49"/>
  <c r="R60"/>
  <c r="U60" s="1"/>
  <c r="S60"/>
  <c r="T60" s="1"/>
  <c r="I11" i="13" s="1"/>
  <c r="I10" i="21" s="1"/>
  <c r="R20" i="24"/>
  <c r="U20" s="1"/>
  <c r="S20"/>
  <c r="S88"/>
  <c r="R88"/>
  <c r="U88" s="1"/>
  <c r="R22"/>
  <c r="U22" s="1"/>
  <c r="S22"/>
  <c r="T22" s="1"/>
  <c r="S92"/>
  <c r="R92"/>
  <c r="U92" s="1"/>
  <c r="S105"/>
  <c r="T105" s="1"/>
  <c r="I23" i="13" s="1"/>
  <c r="I22" i="21" s="1"/>
  <c r="R105" i="24"/>
  <c r="U105" s="1"/>
  <c r="K13" i="13"/>
  <c r="K12" i="21" s="1"/>
  <c r="K11" i="13"/>
  <c r="K10" i="21" s="1"/>
  <c r="P131" i="24"/>
  <c r="O134"/>
  <c r="O144"/>
  <c r="P33"/>
  <c r="O31"/>
  <c r="O48"/>
  <c r="P143"/>
  <c r="O143"/>
  <c r="P27"/>
  <c r="O27"/>
  <c r="O11"/>
  <c r="P11"/>
  <c r="O5"/>
  <c r="P5"/>
  <c r="O43"/>
  <c r="P43"/>
  <c r="P140"/>
  <c r="O140"/>
  <c r="O145"/>
  <c r="O26"/>
  <c r="O39"/>
  <c r="O8"/>
  <c r="R25"/>
  <c r="U25" s="1"/>
  <c r="S25"/>
  <c r="T25" s="1"/>
  <c r="AB24" i="14" s="1"/>
  <c r="S107" i="24"/>
  <c r="R107"/>
  <c r="U107" s="1"/>
  <c r="S101"/>
  <c r="T101" s="1"/>
  <c r="AB100" i="14" s="1"/>
  <c r="R101" i="24"/>
  <c r="U101" s="1"/>
  <c r="K19" i="13"/>
  <c r="K18" i="21" s="1"/>
  <c r="R7" i="24"/>
  <c r="U7" s="1"/>
  <c r="S7"/>
  <c r="S102"/>
  <c r="R102"/>
  <c r="U102" s="1"/>
  <c r="AP101" i="14"/>
  <c r="R74" i="24"/>
  <c r="U74" s="1"/>
  <c r="S74"/>
  <c r="T74" s="1"/>
  <c r="AP73" i="14"/>
  <c r="R16" i="24"/>
  <c r="U16" s="1"/>
  <c r="S16"/>
  <c r="S87"/>
  <c r="R87"/>
  <c r="U87" s="1"/>
  <c r="S115"/>
  <c r="T115" s="1"/>
  <c r="AB114" i="14" s="1"/>
  <c r="R115" i="24"/>
  <c r="U115" s="1"/>
  <c r="R42"/>
  <c r="U42" s="1"/>
  <c r="S42"/>
  <c r="T42" s="1"/>
  <c r="AB41" i="14" s="1"/>
  <c r="S81" i="24"/>
  <c r="T81" s="1"/>
  <c r="AB80" i="14" s="1"/>
  <c r="R81" i="24"/>
  <c r="U81" s="1"/>
  <c r="S79"/>
  <c r="T79" s="1"/>
  <c r="AB78" i="14" s="1"/>
  <c r="R79" i="24"/>
  <c r="U79" s="1"/>
  <c r="R35"/>
  <c r="U35" s="1"/>
  <c r="S35"/>
  <c r="R21"/>
  <c r="U21" s="1"/>
  <c r="S21"/>
  <c r="R63"/>
  <c r="U63" s="1"/>
  <c r="S63"/>
  <c r="T63" s="1"/>
  <c r="R47"/>
  <c r="U47" s="1"/>
  <c r="S47"/>
  <c r="R9"/>
  <c r="U9" s="1"/>
  <c r="S9"/>
  <c r="T9" s="1"/>
  <c r="AP70" i="14"/>
  <c r="O139" i="24"/>
  <c r="O38"/>
  <c r="O32"/>
  <c r="O44"/>
  <c r="O19"/>
  <c r="S114"/>
  <c r="T114" s="1"/>
  <c r="I30" i="13" s="1"/>
  <c r="I29" i="21" s="1"/>
  <c r="R114" i="24"/>
  <c r="U114" s="1"/>
  <c r="R18"/>
  <c r="U18" s="1"/>
  <c r="S18"/>
  <c r="T18" s="1"/>
  <c r="AB17" i="14" s="1"/>
  <c r="S110" i="24"/>
  <c r="T110" s="1"/>
  <c r="AB109" i="14" s="1"/>
  <c r="R110" i="24"/>
  <c r="U110" s="1"/>
  <c r="S76"/>
  <c r="T76" s="1"/>
  <c r="I14" i="13" s="1"/>
  <c r="I13" i="21" s="1"/>
  <c r="R76" i="24"/>
  <c r="U76" s="1"/>
  <c r="R28"/>
  <c r="U28" s="1"/>
  <c r="S28"/>
  <c r="T28" s="1"/>
  <c r="AB27" i="14" s="1"/>
  <c r="R57" i="24"/>
  <c r="U57" s="1"/>
  <c r="S57"/>
  <c r="T57" s="1"/>
  <c r="AB56" i="14" s="1"/>
  <c r="S137" i="24"/>
  <c r="R137"/>
  <c r="U137" s="1"/>
  <c r="S138"/>
  <c r="T138" s="1"/>
  <c r="AB137" i="14" s="1"/>
  <c r="R138" i="24"/>
  <c r="U138" s="1"/>
  <c r="S96"/>
  <c r="T96" s="1"/>
  <c r="AB95" i="14" s="1"/>
  <c r="R96" i="24"/>
  <c r="U96" s="1"/>
  <c r="S132"/>
  <c r="T132" s="1"/>
  <c r="AB131" i="14" s="1"/>
  <c r="R132" i="24"/>
  <c r="U132" s="1"/>
  <c r="R29"/>
  <c r="U29" s="1"/>
  <c r="S29"/>
  <c r="T29" s="1"/>
  <c r="AB28" i="14" s="1"/>
  <c r="R95" i="24"/>
  <c r="U95" s="1"/>
  <c r="S95"/>
  <c r="T95" s="1"/>
  <c r="AB94" i="14" s="1"/>
  <c r="AP136"/>
  <c r="AP113"/>
  <c r="S143" i="24"/>
  <c r="R143"/>
  <c r="U143" s="1"/>
  <c r="S100"/>
  <c r="T100" s="1"/>
  <c r="AB99" i="14" s="1"/>
  <c r="R100" i="24"/>
  <c r="U100" s="1"/>
  <c r="R33"/>
  <c r="U33" s="1"/>
  <c r="S33"/>
  <c r="T33" s="1"/>
  <c r="AB32" i="14" s="1"/>
  <c r="R27" i="24"/>
  <c r="U27" s="1"/>
  <c r="S27"/>
  <c r="T27" s="1"/>
  <c r="AB26" i="14" s="1"/>
  <c r="S78" i="24"/>
  <c r="T78" s="1"/>
  <c r="AB77" i="14" s="1"/>
  <c r="R78" i="24"/>
  <c r="U78" s="1"/>
  <c r="R69"/>
  <c r="U69" s="1"/>
  <c r="S69"/>
  <c r="T69" s="1"/>
  <c r="AB68" i="14" s="1"/>
  <c r="R32" i="24"/>
  <c r="U32" s="1"/>
  <c r="S32"/>
  <c r="T32" s="1"/>
  <c r="AB31" i="14" s="1"/>
  <c r="S94" i="24"/>
  <c r="T94" s="1"/>
  <c r="AB93" i="14" s="1"/>
  <c r="R94" i="24"/>
  <c r="U94" s="1"/>
  <c r="S109"/>
  <c r="T109" s="1"/>
  <c r="I27" i="13" s="1"/>
  <c r="I26" i="21" s="1"/>
  <c r="R109" i="24"/>
  <c r="U109" s="1"/>
  <c r="R38"/>
  <c r="U38" s="1"/>
  <c r="S38"/>
  <c r="T38" s="1"/>
  <c r="AB37" i="14" s="1"/>
  <c r="S133" i="24"/>
  <c r="T133" s="1"/>
  <c r="AB132" i="14" s="1"/>
  <c r="R133" i="24"/>
  <c r="U133" s="1"/>
  <c r="R11"/>
  <c r="U11" s="1"/>
  <c r="S11"/>
  <c r="T11" s="1"/>
  <c r="AB10" i="14" s="1"/>
  <c r="R61" i="24"/>
  <c r="U61" s="1"/>
  <c r="S61"/>
  <c r="T61" s="1"/>
  <c r="S144"/>
  <c r="T144" s="1"/>
  <c r="R144"/>
  <c r="U144" s="1"/>
  <c r="S75"/>
  <c r="T75" s="1"/>
  <c r="R75"/>
  <c r="U75" s="1"/>
  <c r="S145"/>
  <c r="T145" s="1"/>
  <c r="R145"/>
  <c r="U145" s="1"/>
  <c r="R14"/>
  <c r="U14" s="1"/>
  <c r="S14"/>
  <c r="T14" s="1"/>
  <c r="AB13" i="14" s="1"/>
  <c r="S86" i="24"/>
  <c r="AI85" i="14" s="1"/>
  <c r="R86" i="24"/>
  <c r="U86" s="1"/>
  <c r="R19"/>
  <c r="U19" s="1"/>
  <c r="S19"/>
  <c r="R54"/>
  <c r="S54"/>
  <c r="T54" s="1"/>
  <c r="AB53" i="14" s="1"/>
  <c r="S120" i="24"/>
  <c r="T120" s="1"/>
  <c r="I33" i="13" s="1"/>
  <c r="I32" i="21" s="1"/>
  <c r="R120" i="24"/>
  <c r="U120" s="1"/>
  <c r="R99"/>
  <c r="U99" s="1"/>
  <c r="S99"/>
  <c r="T99" s="1"/>
  <c r="AB98" i="14" s="1"/>
  <c r="R67" i="24"/>
  <c r="U67" s="1"/>
  <c r="S67"/>
  <c r="T67" s="1"/>
  <c r="AB66" i="14" s="1"/>
  <c r="R68" i="24"/>
  <c r="U68" s="1"/>
  <c r="S68"/>
  <c r="S134"/>
  <c r="T134" s="1"/>
  <c r="AB133" i="14" s="1"/>
  <c r="R134" i="24"/>
  <c r="U134" s="1"/>
  <c r="R45"/>
  <c r="U45" s="1"/>
  <c r="S45"/>
  <c r="R90"/>
  <c r="U90" s="1"/>
  <c r="S90"/>
  <c r="T90" s="1"/>
  <c r="AB89" i="14" s="1"/>
  <c r="R66" i="24"/>
  <c r="U66" s="1"/>
  <c r="S66"/>
  <c r="T66" s="1"/>
  <c r="AB65" i="14" s="1"/>
  <c r="S118" i="24"/>
  <c r="T118" s="1"/>
  <c r="AB117" i="14" s="1"/>
  <c r="R118" i="24"/>
  <c r="U118" s="1"/>
  <c r="R41"/>
  <c r="U41" s="1"/>
  <c r="S41"/>
  <c r="T41" s="1"/>
  <c r="AB40" i="14" s="1"/>
  <c r="R26" i="24"/>
  <c r="U26" s="1"/>
  <c r="S26"/>
  <c r="S106"/>
  <c r="T106" s="1"/>
  <c r="AB105" i="14" s="1"/>
  <c r="R106" i="24"/>
  <c r="U106" s="1"/>
  <c r="R51"/>
  <c r="U51" s="1"/>
  <c r="S51"/>
  <c r="T51" s="1"/>
  <c r="AB50" i="14" s="1"/>
  <c r="R5" i="24"/>
  <c r="U5" s="1"/>
  <c r="S5"/>
  <c r="T5" s="1"/>
  <c r="AB4" i="14" s="1"/>
  <c r="R44" i="24"/>
  <c r="U44" s="1"/>
  <c r="S44"/>
  <c r="T44" s="1"/>
  <c r="AB43" i="14" s="1"/>
  <c r="R12" i="24"/>
  <c r="U12" s="1"/>
  <c r="S12"/>
  <c r="T12" s="1"/>
  <c r="AB11" i="14" s="1"/>
  <c r="R31" i="24"/>
  <c r="U31" s="1"/>
  <c r="S31"/>
  <c r="R48"/>
  <c r="U48" s="1"/>
  <c r="S48"/>
  <c r="S97"/>
  <c r="T97" s="1"/>
  <c r="AB96" i="14" s="1"/>
  <c r="R97" i="24"/>
  <c r="U97" s="1"/>
  <c r="R56"/>
  <c r="U56" s="1"/>
  <c r="S56"/>
  <c r="R10"/>
  <c r="U10" s="1"/>
  <c r="S10"/>
  <c r="T10" s="1"/>
  <c r="AB9" i="14" s="1"/>
  <c r="R103" i="24"/>
  <c r="U103" s="1"/>
  <c r="S103"/>
  <c r="T103" s="1"/>
  <c r="AB102" i="14" s="1"/>
  <c r="R70" i="24"/>
  <c r="U70" s="1"/>
  <c r="S70"/>
  <c r="S116"/>
  <c r="T116" s="1"/>
  <c r="AB115" i="14" s="1"/>
  <c r="R116" i="24"/>
  <c r="U116" s="1"/>
  <c r="S98"/>
  <c r="R98"/>
  <c r="U98" s="1"/>
  <c r="S91"/>
  <c r="T91" s="1"/>
  <c r="AB90" i="14" s="1"/>
  <c r="R91" i="24"/>
  <c r="U91" s="1"/>
  <c r="S124"/>
  <c r="J35" i="13" s="1"/>
  <c r="J34" i="21" s="1"/>
  <c r="R124" i="24"/>
  <c r="U124" s="1"/>
  <c r="R43"/>
  <c r="U43" s="1"/>
  <c r="S43"/>
  <c r="R65"/>
  <c r="U65" s="1"/>
  <c r="S65"/>
  <c r="T65" s="1"/>
  <c r="AB64" i="14" s="1"/>
  <c r="S139" i="24"/>
  <c r="T139" s="1"/>
  <c r="AB138" i="14" s="1"/>
  <c r="R139" i="24"/>
  <c r="U139" s="1"/>
  <c r="R52"/>
  <c r="U52" s="1"/>
  <c r="S52"/>
  <c r="T52" s="1"/>
  <c r="AB51" i="14" s="1"/>
  <c r="R6" i="24"/>
  <c r="U6" s="1"/>
  <c r="S6"/>
  <c r="T6" s="1"/>
  <c r="AB5" i="14" s="1"/>
  <c r="R135" i="24"/>
  <c r="U135" s="1"/>
  <c r="S135"/>
  <c r="S122"/>
  <c r="T122" s="1"/>
  <c r="AB121" i="14" s="1"/>
  <c r="R122" i="24"/>
  <c r="U122" s="1"/>
  <c r="R46"/>
  <c r="U46" s="1"/>
  <c r="S46"/>
  <c r="T46" s="1"/>
  <c r="AB45" i="14" s="1"/>
  <c r="R8" i="24"/>
  <c r="U8" s="1"/>
  <c r="S8"/>
  <c r="T8" s="1"/>
  <c r="AB7" i="14" s="1"/>
  <c r="S104" i="24"/>
  <c r="J22" i="13" s="1"/>
  <c r="J21" i="21" s="1"/>
  <c r="R104" i="24"/>
  <c r="U104" s="1"/>
  <c r="R131"/>
  <c r="U131" s="1"/>
  <c r="S131"/>
  <c r="S128"/>
  <c r="T128" s="1"/>
  <c r="AB127" i="14" s="1"/>
  <c r="R128" i="24"/>
  <c r="U128" s="1"/>
  <c r="S125"/>
  <c r="T125" s="1"/>
  <c r="I36" i="13" s="1"/>
  <c r="I35" i="21" s="1"/>
  <c r="R125" i="24"/>
  <c r="U125" s="1"/>
  <c r="R72"/>
  <c r="U72" s="1"/>
  <c r="S72"/>
  <c r="T72" s="1"/>
  <c r="AB71" i="14" s="1"/>
  <c r="R39" i="24"/>
  <c r="U39" s="1"/>
  <c r="S39"/>
  <c r="T39" s="1"/>
  <c r="AB38" i="14" s="1"/>
  <c r="S121" i="24"/>
  <c r="T121" s="1"/>
  <c r="AB120" i="14" s="1"/>
  <c r="R121" i="24"/>
  <c r="U121" s="1"/>
  <c r="R82"/>
  <c r="U82" s="1"/>
  <c r="S82"/>
  <c r="R36"/>
  <c r="U36" s="1"/>
  <c r="S36"/>
  <c r="R58"/>
  <c r="U58" s="1"/>
  <c r="S58"/>
  <c r="T58" s="1"/>
  <c r="AB57" i="14" s="1"/>
  <c r="S140" i="24"/>
  <c r="R140"/>
  <c r="U140" s="1"/>
  <c r="R15"/>
  <c r="U15" s="1"/>
  <c r="S15"/>
  <c r="S123"/>
  <c r="T123" s="1"/>
  <c r="AB122" i="14" s="1"/>
  <c r="R123" i="24"/>
  <c r="U123" s="1"/>
  <c r="S113"/>
  <c r="T113" s="1"/>
  <c r="AB112" i="14" s="1"/>
  <c r="R113" i="24"/>
  <c r="U113" s="1"/>
  <c r="S130"/>
  <c r="T130" s="1"/>
  <c r="AB129" i="14" s="1"/>
  <c r="R130" i="24"/>
  <c r="U130" s="1"/>
  <c r="S85"/>
  <c r="T85" s="1"/>
  <c r="AB84" i="14" s="1"/>
  <c r="R85" i="24"/>
  <c r="U85" s="1"/>
  <c r="S129"/>
  <c r="T129" s="1"/>
  <c r="AB128" i="14" s="1"/>
  <c r="R129" i="24"/>
  <c r="U129" s="1"/>
  <c r="S73"/>
  <c r="R73"/>
  <c r="U73" s="1"/>
  <c r="R127"/>
  <c r="U127" s="1"/>
  <c r="S127"/>
  <c r="T127" s="1"/>
  <c r="AB126" i="14" s="1"/>
  <c r="S89" i="24"/>
  <c r="T89" s="1"/>
  <c r="AB88" i="14" s="1"/>
  <c r="R89" i="24"/>
  <c r="U89" s="1"/>
  <c r="R23"/>
  <c r="U23" s="1"/>
  <c r="S23"/>
  <c r="S142"/>
  <c r="T142" s="1"/>
  <c r="AB141" i="14" s="1"/>
  <c r="R142" i="24"/>
  <c r="U142" s="1"/>
  <c r="S93"/>
  <c r="T93" s="1"/>
  <c r="AB92" i="14" s="1"/>
  <c r="R93" i="24"/>
  <c r="U93" s="1"/>
  <c r="S77"/>
  <c r="R77"/>
  <c r="U77" s="1"/>
  <c r="S112"/>
  <c r="R112"/>
  <c r="U112" s="1"/>
  <c r="R24"/>
  <c r="U24" s="1"/>
  <c r="S24"/>
  <c r="S141"/>
  <c r="T141" s="1"/>
  <c r="AB140" i="14" s="1"/>
  <c r="R141" i="24"/>
  <c r="U141" s="1"/>
  <c r="S80"/>
  <c r="T80" s="1"/>
  <c r="AB79" i="14" s="1"/>
  <c r="R80" i="24"/>
  <c r="U80" s="1"/>
  <c r="R53"/>
  <c r="U53" s="1"/>
  <c r="S53"/>
  <c r="T53" s="1"/>
  <c r="AB52" i="14" s="1"/>
  <c r="R55" i="24"/>
  <c r="U55" s="1"/>
  <c r="S55"/>
  <c r="T55" s="1"/>
  <c r="AB54" i="14" s="1"/>
  <c r="R34" i="24"/>
  <c r="U34" s="1"/>
  <c r="S34"/>
  <c r="S111"/>
  <c r="R111"/>
  <c r="U111" s="1"/>
  <c r="R30"/>
  <c r="U30" s="1"/>
  <c r="S30"/>
  <c r="R17"/>
  <c r="U17" s="1"/>
  <c r="S17"/>
  <c r="T17" s="1"/>
  <c r="R64"/>
  <c r="U64" s="1"/>
  <c r="S64"/>
  <c r="T64" s="1"/>
  <c r="AB63" i="14" s="1"/>
  <c r="R62" i="24"/>
  <c r="U62" s="1"/>
  <c r="S62"/>
  <c r="T62" s="1"/>
  <c r="AB61" i="14" s="1"/>
  <c r="R13" i="24"/>
  <c r="U13" s="1"/>
  <c r="S13"/>
  <c r="T13" s="1"/>
  <c r="AB12" i="14" s="1"/>
  <c r="R37" i="24"/>
  <c r="U37" s="1"/>
  <c r="S37"/>
  <c r="T37" s="1"/>
  <c r="AB36" i="14" s="1"/>
  <c r="S83" i="24"/>
  <c r="T83" s="1"/>
  <c r="AB82" i="14" s="1"/>
  <c r="R83" i="24"/>
  <c r="U83" s="1"/>
  <c r="S119"/>
  <c r="T119" s="1"/>
  <c r="AB118" i="14" s="1"/>
  <c r="R119" i="24"/>
  <c r="U119" s="1"/>
  <c r="R50"/>
  <c r="U50" s="1"/>
  <c r="S50"/>
  <c r="T50" s="1"/>
  <c r="S84"/>
  <c r="R84"/>
  <c r="U84" s="1"/>
  <c r="S126"/>
  <c r="J37" i="13" s="1"/>
  <c r="J36" i="21" s="1"/>
  <c r="R126" i="24"/>
  <c r="U126" s="1"/>
  <c r="R59"/>
  <c r="U59" s="1"/>
  <c r="S59"/>
  <c r="T59" s="1"/>
  <c r="AB58" i="14" s="1"/>
  <c r="S146" i="24"/>
  <c r="T146" s="1"/>
  <c r="R146"/>
  <c r="U146" s="1"/>
  <c r="AP94" i="14"/>
  <c r="AQ79"/>
  <c r="AQ76"/>
  <c r="AQ5"/>
  <c r="AQ99"/>
  <c r="AQ91"/>
  <c r="AQ12"/>
  <c r="AQ33"/>
  <c r="AQ25"/>
  <c r="AQ72"/>
  <c r="AQ137"/>
  <c r="AQ130"/>
  <c r="AJ128"/>
  <c r="AQ135"/>
  <c r="AQ139"/>
  <c r="AQ120"/>
  <c r="AQ122"/>
  <c r="P23" i="13"/>
  <c r="P22" i="21" s="1"/>
  <c r="AQ82" i="14"/>
  <c r="P12" i="13"/>
  <c r="P11" i="21" s="1"/>
  <c r="AQ69" i="14"/>
  <c r="AQ36"/>
  <c r="AQ48"/>
  <c r="AQ40"/>
  <c r="AQ89"/>
  <c r="P15" i="13"/>
  <c r="P14" i="21" s="1"/>
  <c r="AQ92" i="14"/>
  <c r="AQ11"/>
  <c r="AQ68"/>
  <c r="AQ26"/>
  <c r="AQ62"/>
  <c r="P17" i="13"/>
  <c r="P16" i="21" s="1"/>
  <c r="AQ42" i="14"/>
  <c r="AQ56"/>
  <c r="AQ101"/>
  <c r="P22" i="13"/>
  <c r="P21" i="21" s="1"/>
  <c r="AQ6" i="14"/>
  <c r="AQ86"/>
  <c r="AQ32"/>
  <c r="AQ46"/>
  <c r="AQ37"/>
  <c r="AQ94"/>
  <c r="P21" i="13"/>
  <c r="P20" i="21" s="1"/>
  <c r="AQ105" i="14"/>
  <c r="P20" i="13"/>
  <c r="P19" i="21" s="1"/>
  <c r="P11" i="13"/>
  <c r="P10" i="21" s="1"/>
  <c r="AQ16" i="14"/>
  <c r="AQ49"/>
  <c r="AQ17"/>
  <c r="AQ44"/>
  <c r="AP132"/>
  <c r="AP19"/>
  <c r="AP22"/>
  <c r="AP33"/>
  <c r="K35" i="13"/>
  <c r="K34" i="21" s="1"/>
  <c r="AP105" i="14"/>
  <c r="AP95"/>
  <c r="AP18"/>
  <c r="AP77"/>
  <c r="K28" i="13"/>
  <c r="K27" i="21" s="1"/>
  <c r="AP96" i="14"/>
  <c r="AP109"/>
  <c r="AP24"/>
  <c r="AP86"/>
  <c r="AP110"/>
  <c r="AP32"/>
  <c r="AP115"/>
  <c r="AP55"/>
  <c r="AP61"/>
  <c r="AP45"/>
  <c r="AP83"/>
  <c r="AP23"/>
  <c r="AP79"/>
  <c r="AP106"/>
  <c r="AP14"/>
  <c r="AP69"/>
  <c r="AP87"/>
  <c r="AP82"/>
  <c r="AP6"/>
  <c r="AP81"/>
  <c r="AP13"/>
  <c r="AP120"/>
  <c r="K31" i="13"/>
  <c r="K30" i="21" s="1"/>
  <c r="U6" i="14"/>
  <c r="AP16"/>
  <c r="AP42"/>
  <c r="AP128"/>
  <c r="AP142"/>
  <c r="AP124"/>
  <c r="AP5"/>
  <c r="AP25"/>
  <c r="AP62"/>
  <c r="AP60"/>
  <c r="AP49"/>
  <c r="AP127"/>
  <c r="AP131"/>
  <c r="AP119"/>
  <c r="AP135"/>
  <c r="AP44"/>
  <c r="AP140"/>
  <c r="AP114"/>
  <c r="AP17"/>
  <c r="AP57"/>
  <c r="K33" i="13"/>
  <c r="K32" i="21" s="1"/>
  <c r="K26" i="13"/>
  <c r="K25" i="21" s="1"/>
  <c r="AP48" i="14"/>
  <c r="K21" i="13"/>
  <c r="K20" i="21" s="1"/>
  <c r="AP102" i="14"/>
  <c r="AP89"/>
  <c r="K22" i="13"/>
  <c r="K21" i="21" s="1"/>
  <c r="AP84" i="14"/>
  <c r="AP52"/>
  <c r="AP63"/>
  <c r="AP56"/>
  <c r="AP99"/>
  <c r="AP108"/>
  <c r="K27" i="13"/>
  <c r="K26" i="21" s="1"/>
  <c r="AP91" i="14"/>
  <c r="AP72"/>
  <c r="AP103"/>
  <c r="AP21"/>
  <c r="AP26"/>
  <c r="AP133"/>
  <c r="AP27"/>
  <c r="AP37"/>
  <c r="AP141"/>
  <c r="AP139"/>
  <c r="AP28"/>
  <c r="AP137"/>
  <c r="AP41"/>
  <c r="AP97"/>
  <c r="AP4"/>
  <c r="K16" i="13"/>
  <c r="K15" i="21" s="1"/>
  <c r="K15" i="13"/>
  <c r="K14" i="21" s="1"/>
  <c r="AP80" i="14"/>
  <c r="AP100"/>
  <c r="K17" i="13"/>
  <c r="K16" i="21" s="1"/>
  <c r="AP92" i="14"/>
  <c r="K12" i="13"/>
  <c r="K11" i="21" s="1"/>
  <c r="AP65" i="14"/>
  <c r="K14" i="13"/>
  <c r="K13" i="21" s="1"/>
  <c r="AP75" i="14"/>
  <c r="AP59"/>
  <c r="AP54"/>
  <c r="AP71"/>
  <c r="AI113"/>
  <c r="K30" i="13"/>
  <c r="K29" i="21" s="1"/>
  <c r="AP112" i="14"/>
  <c r="AP76"/>
  <c r="AP9"/>
  <c r="AP129"/>
  <c r="AP7"/>
  <c r="AI138"/>
  <c r="AP138"/>
  <c r="AP8"/>
  <c r="AP78"/>
  <c r="U54" i="24"/>
  <c r="AP53" i="14"/>
  <c r="AP58"/>
  <c r="K23" i="13"/>
  <c r="K22" i="21" s="1"/>
  <c r="AP29" i="14"/>
  <c r="AP125"/>
  <c r="AP34"/>
  <c r="AP98"/>
  <c r="K36" i="13"/>
  <c r="K35" i="21" s="1"/>
  <c r="K37" i="13"/>
  <c r="K36" i="21" s="1"/>
  <c r="AP67" i="14"/>
  <c r="AP43"/>
  <c r="AP11"/>
  <c r="AP46"/>
  <c r="AP30"/>
  <c r="K34" i="13"/>
  <c r="K33" i="21" s="1"/>
  <c r="AP123" i="14"/>
  <c r="AP117"/>
  <c r="AP10"/>
  <c r="AP130"/>
  <c r="AP111"/>
  <c r="AP121"/>
  <c r="K29" i="13"/>
  <c r="K28" i="21" s="1"/>
  <c r="K32" i="13"/>
  <c r="K31" i="21" s="1"/>
  <c r="K25" i="13"/>
  <c r="K24" i="21" s="1"/>
  <c r="K24" i="13"/>
  <c r="K23" i="21" s="1"/>
  <c r="AP40" i="14"/>
  <c r="AP118"/>
  <c r="AP12"/>
  <c r="AP36"/>
  <c r="AP38"/>
  <c r="F27" i="13"/>
  <c r="F26" i="21" s="1"/>
  <c r="AO84" i="14"/>
  <c r="AO126"/>
  <c r="AO44"/>
  <c r="AO31"/>
  <c r="AH108"/>
  <c r="AO92"/>
  <c r="AO99"/>
  <c r="AO26"/>
  <c r="AO83"/>
  <c r="AO140"/>
  <c r="AO133"/>
  <c r="AO34"/>
  <c r="AO24"/>
  <c r="AO112"/>
  <c r="AO6"/>
  <c r="AO96"/>
  <c r="AO94"/>
  <c r="AO53"/>
  <c r="AO27"/>
  <c r="AO120"/>
  <c r="AO68"/>
  <c r="F32" i="13"/>
  <c r="F31" i="21" s="1"/>
  <c r="AO62" i="14"/>
  <c r="AO98"/>
  <c r="AO88"/>
  <c r="AO45"/>
  <c r="AO15"/>
  <c r="AO49"/>
  <c r="AO137"/>
  <c r="AO141"/>
  <c r="AO89"/>
  <c r="AO71"/>
  <c r="AO43"/>
  <c r="AO76"/>
  <c r="AO72"/>
  <c r="AO51"/>
  <c r="E35" i="13"/>
  <c r="E34" i="21" s="1"/>
  <c r="F35" i="13"/>
  <c r="F34" i="21" s="1"/>
  <c r="AO37" i="14"/>
  <c r="AO119"/>
  <c r="AO75"/>
  <c r="AO21"/>
  <c r="AO135"/>
  <c r="AO13"/>
  <c r="AO18"/>
  <c r="AO125"/>
  <c r="AO78"/>
  <c r="AO136"/>
  <c r="AO57"/>
  <c r="AO134"/>
  <c r="AO95"/>
  <c r="AO39"/>
  <c r="AO122"/>
  <c r="F14" i="13"/>
  <c r="F13" i="21" s="1"/>
  <c r="AO19" i="14"/>
  <c r="AO22"/>
  <c r="E37" i="13"/>
  <c r="E36" i="21" s="1"/>
  <c r="F37" i="13"/>
  <c r="F36" i="21" s="1"/>
  <c r="AO41" i="14"/>
  <c r="AO79"/>
  <c r="AO105"/>
  <c r="AO74"/>
  <c r="AO91"/>
  <c r="AO113"/>
  <c r="F26" i="13"/>
  <c r="F25" i="21" s="1"/>
  <c r="F38" i="13"/>
  <c r="F37" i="21" s="1"/>
  <c r="E14" i="13"/>
  <c r="E13" i="21" s="1"/>
  <c r="AH113" i="14"/>
  <c r="S107" i="18"/>
  <c r="T107" s="1"/>
  <c r="AO106" i="14"/>
  <c r="F25" i="13"/>
  <c r="F24" i="21" s="1"/>
  <c r="R87" i="18"/>
  <c r="U87" s="1"/>
  <c r="AO86" i="14"/>
  <c r="S101" i="18"/>
  <c r="T101" s="1"/>
  <c r="AA100" i="14" s="1"/>
  <c r="F19" i="13"/>
  <c r="F18" i="21" s="1"/>
  <c r="R81" i="18"/>
  <c r="U81" s="1"/>
  <c r="F15" i="13"/>
  <c r="F14" i="21" s="1"/>
  <c r="AO80" i="14"/>
  <c r="AO81"/>
  <c r="AO69"/>
  <c r="AO142"/>
  <c r="AO40"/>
  <c r="AO8"/>
  <c r="AO17"/>
  <c r="F29" i="13"/>
  <c r="F28" i="21" s="1"/>
  <c r="AO52" i="14"/>
  <c r="AO138"/>
  <c r="AO127"/>
  <c r="AO55"/>
  <c r="AO42"/>
  <c r="AO114"/>
  <c r="F36" i="13"/>
  <c r="F35" i="21" s="1"/>
  <c r="F12" i="13"/>
  <c r="F11" i="21" s="1"/>
  <c r="AO48" i="14"/>
  <c r="AO46"/>
  <c r="AO5"/>
  <c r="AO73"/>
  <c r="AO85"/>
  <c r="F23" i="13"/>
  <c r="F22" i="21" s="1"/>
  <c r="AO97" i="14"/>
  <c r="AO101"/>
  <c r="AH119"/>
  <c r="AO12"/>
  <c r="AH111"/>
  <c r="AH124"/>
  <c r="F31" i="13"/>
  <c r="F30" i="21" s="1"/>
  <c r="AO4" i="14"/>
  <c r="AO104"/>
  <c r="AO117"/>
  <c r="F18" i="13"/>
  <c r="F17" i="21" s="1"/>
  <c r="AO132" i="14"/>
  <c r="AO93"/>
  <c r="AO121"/>
  <c r="F34" i="13"/>
  <c r="F33" i="21" s="1"/>
  <c r="E34" i="13"/>
  <c r="E33" i="21" s="1"/>
  <c r="AO58" i="14"/>
  <c r="AO66"/>
  <c r="AO130"/>
  <c r="AO47"/>
  <c r="AO131"/>
  <c r="AO128"/>
  <c r="AO87"/>
  <c r="AO124"/>
  <c r="AO16"/>
  <c r="AO61"/>
  <c r="AO11"/>
  <c r="AO7"/>
  <c r="AO30"/>
  <c r="AO115"/>
  <c r="AO35"/>
  <c r="AO111"/>
  <c r="F24" i="13"/>
  <c r="F23" i="21" s="1"/>
  <c r="AO9" i="14"/>
  <c r="T82"/>
  <c r="F12" i="21"/>
  <c r="F21"/>
  <c r="AB3" i="14"/>
  <c r="U5"/>
  <c r="U3"/>
  <c r="U4"/>
  <c r="U7"/>
  <c r="T15"/>
  <c r="T14"/>
  <c r="T22"/>
  <c r="V138"/>
  <c r="V137"/>
  <c r="V140"/>
  <c r="V141"/>
  <c r="V139"/>
  <c r="T99"/>
  <c r="Q6"/>
  <c r="Q12"/>
  <c r="Q29"/>
  <c r="Q30"/>
  <c r="Q33"/>
  <c r="Q64"/>
  <c r="Q38"/>
  <c r="Q26"/>
  <c r="Q53"/>
  <c r="Q36"/>
  <c r="Q24"/>
  <c r="Q20"/>
  <c r="Q22"/>
  <c r="Q13"/>
  <c r="Q23"/>
  <c r="Q10"/>
  <c r="Q138"/>
  <c r="Q47"/>
  <c r="Q41"/>
  <c r="Q135"/>
  <c r="Q21"/>
  <c r="Q32"/>
  <c r="Q39"/>
  <c r="Q42"/>
  <c r="Q40"/>
  <c r="Q34"/>
  <c r="Q129"/>
  <c r="Q11"/>
  <c r="Q16"/>
  <c r="Q56"/>
  <c r="Q62"/>
  <c r="Q28"/>
  <c r="Q134"/>
  <c r="Q132"/>
  <c r="Q9"/>
  <c r="Q43"/>
  <c r="V21"/>
  <c r="Q51"/>
  <c r="Q35"/>
  <c r="Q19"/>
  <c r="Q17"/>
  <c r="Q18"/>
  <c r="Q5"/>
  <c r="Q37"/>
  <c r="Q49"/>
  <c r="Q125"/>
  <c r="Q126"/>
  <c r="Q31"/>
  <c r="Q55"/>
  <c r="Q58"/>
  <c r="Q52"/>
  <c r="Q127"/>
  <c r="Q14"/>
  <c r="Q57"/>
  <c r="Q44"/>
  <c r="Q45"/>
  <c r="Q48"/>
  <c r="Q46"/>
  <c r="Q60"/>
  <c r="Q128"/>
  <c r="Q15"/>
  <c r="Q61"/>
  <c r="Q54"/>
  <c r="Q7"/>
  <c r="Q4"/>
  <c r="Q27"/>
  <c r="Q130"/>
  <c r="V15"/>
  <c r="U140"/>
  <c r="T142"/>
  <c r="T139"/>
  <c r="U141"/>
  <c r="R127"/>
  <c r="T140"/>
  <c r="T137"/>
  <c r="T141"/>
  <c r="P152" i="18"/>
  <c r="O152"/>
  <c r="P151"/>
  <c r="O151"/>
  <c r="O149"/>
  <c r="P149"/>
  <c r="O154"/>
  <c r="P154"/>
  <c r="O156"/>
  <c r="P156"/>
  <c r="O157"/>
  <c r="P157"/>
  <c r="P150"/>
  <c r="O150"/>
  <c r="P153"/>
  <c r="O153"/>
  <c r="P155"/>
  <c r="O155"/>
  <c r="U139" i="14"/>
  <c r="T138"/>
  <c r="U137"/>
  <c r="P146" i="18"/>
  <c r="O146"/>
  <c r="O138"/>
  <c r="P138"/>
  <c r="O139"/>
  <c r="P139"/>
  <c r="O141"/>
  <c r="P141"/>
  <c r="P142"/>
  <c r="O142"/>
  <c r="P143"/>
  <c r="O143"/>
  <c r="O147"/>
  <c r="P147"/>
  <c r="P145"/>
  <c r="O145"/>
  <c r="O144"/>
  <c r="P144"/>
  <c r="P140"/>
  <c r="O140"/>
  <c r="P148"/>
  <c r="O148"/>
  <c r="O26"/>
  <c r="Z95" i="25"/>
  <c r="AA95" s="1"/>
  <c r="Z134"/>
  <c r="AA134" s="1"/>
  <c r="Z119" i="24"/>
  <c r="AA119" s="1"/>
  <c r="Z131" i="25"/>
  <c r="AA131" s="1"/>
  <c r="Z83"/>
  <c r="AA83" s="1"/>
  <c r="Z100" i="24"/>
  <c r="AA100" s="1"/>
  <c r="Z67"/>
  <c r="AA67" s="1"/>
  <c r="Z84" i="25"/>
  <c r="AA84" s="1"/>
  <c r="Z74"/>
  <c r="AA74" s="1"/>
  <c r="Z122"/>
  <c r="AA122" s="1"/>
  <c r="Z68"/>
  <c r="AA68" s="1"/>
  <c r="Z118"/>
  <c r="AA118" s="1"/>
  <c r="Z51"/>
  <c r="AA51" s="1"/>
  <c r="Z63"/>
  <c r="AA63" s="1"/>
  <c r="Z121"/>
  <c r="AA121" s="1"/>
  <c r="Z71" i="24"/>
  <c r="AA71" s="1"/>
  <c r="Z76" i="25"/>
  <c r="AA76" s="1"/>
  <c r="Z102"/>
  <c r="AA102" s="1"/>
  <c r="O34" i="18"/>
  <c r="P24"/>
  <c r="O39"/>
  <c r="P27"/>
  <c r="V91" i="14"/>
  <c r="P30" i="18"/>
  <c r="O65"/>
  <c r="P13"/>
  <c r="P22"/>
  <c r="O48"/>
  <c r="P42"/>
  <c r="O31"/>
  <c r="P40"/>
  <c r="O35"/>
  <c r="O54"/>
  <c r="O7"/>
  <c r="O132"/>
  <c r="O37"/>
  <c r="O11"/>
  <c r="O21"/>
  <c r="P25"/>
  <c r="O30" i="13"/>
  <c r="O29" i="21" s="1"/>
  <c r="Z76" i="24"/>
  <c r="AA76" s="1"/>
  <c r="Z117"/>
  <c r="AA117" s="1"/>
  <c r="Z78" i="25"/>
  <c r="AA78" s="1"/>
  <c r="Z103"/>
  <c r="AA103" s="1"/>
  <c r="Z111"/>
  <c r="AA111" s="1"/>
  <c r="Z79"/>
  <c r="AA79" s="1"/>
  <c r="Z91" i="24"/>
  <c r="AA91" s="1"/>
  <c r="Z83"/>
  <c r="AA83" s="1"/>
  <c r="Z92"/>
  <c r="AA92" s="1"/>
  <c r="Z129" i="25"/>
  <c r="AA129" s="1"/>
  <c r="Z128"/>
  <c r="AA128" s="1"/>
  <c r="Z58"/>
  <c r="AA58" s="1"/>
  <c r="Z106" i="24"/>
  <c r="AA106" s="1"/>
  <c r="AJ99" i="14"/>
  <c r="O29" i="18"/>
  <c r="O28"/>
  <c r="O19"/>
  <c r="P61"/>
  <c r="P62"/>
  <c r="P52"/>
  <c r="O18"/>
  <c r="P128"/>
  <c r="P17"/>
  <c r="O49"/>
  <c r="AA76" i="14"/>
  <c r="P130" i="18"/>
  <c r="P14"/>
  <c r="O12"/>
  <c r="P23"/>
  <c r="P43"/>
  <c r="P41"/>
  <c r="P33"/>
  <c r="P136"/>
  <c r="AC113" i="14"/>
  <c r="AC123"/>
  <c r="AB75"/>
  <c r="O57" i="18"/>
  <c r="O131"/>
  <c r="P46"/>
  <c r="O16"/>
  <c r="O50"/>
  <c r="P36"/>
  <c r="O133"/>
  <c r="AC128" i="14"/>
  <c r="O63" i="18"/>
  <c r="P127"/>
  <c r="P9"/>
  <c r="O44"/>
  <c r="P20"/>
  <c r="AB62" i="14"/>
  <c r="AC102"/>
  <c r="AB60"/>
  <c r="AB74"/>
  <c r="AB116"/>
  <c r="AB16"/>
  <c r="AC119"/>
  <c r="O53" i="18"/>
  <c r="P55"/>
  <c r="P59"/>
  <c r="O56"/>
  <c r="O6"/>
  <c r="P32"/>
  <c r="P38"/>
  <c r="O134"/>
  <c r="AC115" i="14"/>
  <c r="O58" i="18"/>
  <c r="P129"/>
  <c r="P126"/>
  <c r="P5"/>
  <c r="O45"/>
  <c r="P47"/>
  <c r="O10"/>
  <c r="P8"/>
  <c r="P15"/>
  <c r="P135"/>
  <c r="O137"/>
  <c r="AC124" i="14"/>
  <c r="AC99"/>
  <c r="AB73"/>
  <c r="AC132"/>
  <c r="V17"/>
  <c r="AC39"/>
  <c r="AA69"/>
  <c r="AA77"/>
  <c r="AA72"/>
  <c r="AA111"/>
  <c r="AA17"/>
  <c r="AA102"/>
  <c r="AA23"/>
  <c r="AA122"/>
  <c r="AA127"/>
  <c r="AA106"/>
  <c r="AA78"/>
  <c r="AA119"/>
  <c r="AA128"/>
  <c r="AA43"/>
  <c r="AA83"/>
  <c r="AA134"/>
  <c r="AA61"/>
  <c r="U30"/>
  <c r="U31"/>
  <c r="U29"/>
  <c r="U130"/>
  <c r="T19"/>
  <c r="V12"/>
  <c r="V14"/>
  <c r="V18"/>
  <c r="V10"/>
  <c r="V9"/>
  <c r="V11"/>
  <c r="V20"/>
  <c r="V8"/>
  <c r="V16"/>
  <c r="V22"/>
  <c r="Q59"/>
  <c r="Q3"/>
  <c r="AB8"/>
  <c r="U8"/>
  <c r="V100"/>
  <c r="U9"/>
  <c r="V32"/>
  <c r="U10"/>
  <c r="U16"/>
  <c r="U18"/>
  <c r="V64"/>
  <c r="H14" i="13"/>
  <c r="H13" i="21" s="1"/>
  <c r="T129" i="14"/>
  <c r="T135"/>
  <c r="H39" i="13"/>
  <c r="H38" i="21" s="1"/>
  <c r="H38" i="13"/>
  <c r="H37" i="21" s="1"/>
  <c r="C38" i="13"/>
  <c r="C37" i="21" s="1"/>
  <c r="M39" i="13"/>
  <c r="M38" i="21" s="1"/>
  <c r="C39" i="13"/>
  <c r="C38" i="21" s="1"/>
  <c r="H12" i="13"/>
  <c r="H11" i="21" s="1"/>
  <c r="H11" i="13"/>
  <c r="H10" i="21" s="1"/>
  <c r="H37" i="13"/>
  <c r="H36" i="21" s="1"/>
  <c r="T134" i="14"/>
  <c r="T136"/>
  <c r="T132"/>
  <c r="T133"/>
  <c r="U20"/>
  <c r="U19"/>
  <c r="U15"/>
  <c r="U13"/>
  <c r="C28" i="13"/>
  <c r="U14" i="14"/>
  <c r="H30" i="13"/>
  <c r="H29" i="21" s="1"/>
  <c r="H27" i="13"/>
  <c r="H26" i="21" s="1"/>
  <c r="H25" i="13"/>
  <c r="H24" i="21" s="1"/>
  <c r="M38" i="13"/>
  <c r="M37" i="21" s="1"/>
  <c r="H24" i="13"/>
  <c r="H23" i="21" s="1"/>
  <c r="H32" i="13"/>
  <c r="H31" i="21" s="1"/>
  <c r="H23" i="13"/>
  <c r="H22" i="21" s="1"/>
  <c r="H28" i="13"/>
  <c r="H27" i="21" s="1"/>
  <c r="H29" i="13"/>
  <c r="H28" i="21" s="1"/>
  <c r="H35" i="13"/>
  <c r="H34" i="21" s="1"/>
  <c r="M37" i="13"/>
  <c r="M36" i="21" s="1"/>
  <c r="U12" i="14"/>
  <c r="U11"/>
  <c r="U22"/>
  <c r="U17"/>
  <c r="AB21"/>
  <c r="U21"/>
  <c r="T125"/>
  <c r="U39"/>
  <c r="V36"/>
  <c r="AB39"/>
  <c r="U45"/>
  <c r="V60"/>
  <c r="V57"/>
  <c r="T49"/>
  <c r="V33"/>
  <c r="V50"/>
  <c r="V44"/>
  <c r="V56"/>
  <c r="V37"/>
  <c r="V49"/>
  <c r="V59"/>
  <c r="V30"/>
  <c r="V28"/>
  <c r="V35"/>
  <c r="V63"/>
  <c r="V40"/>
  <c r="V43"/>
  <c r="V62"/>
  <c r="AC49"/>
  <c r="V24"/>
  <c r="V31"/>
  <c r="V48"/>
  <c r="V58"/>
  <c r="V61"/>
  <c r="V45"/>
  <c r="V47"/>
  <c r="V26"/>
  <c r="V46"/>
  <c r="V54"/>
  <c r="V42"/>
  <c r="V25"/>
  <c r="V29"/>
  <c r="V39"/>
  <c r="V53"/>
  <c r="V51"/>
  <c r="V41"/>
  <c r="V34"/>
  <c r="V55"/>
  <c r="U36"/>
  <c r="T37"/>
  <c r="T13"/>
  <c r="U33"/>
  <c r="U48"/>
  <c r="U24"/>
  <c r="T7"/>
  <c r="T12"/>
  <c r="T20"/>
  <c r="U26"/>
  <c r="U129"/>
  <c r="U138"/>
  <c r="T126"/>
  <c r="T5"/>
  <c r="U131"/>
  <c r="T11"/>
  <c r="T4"/>
  <c r="T70"/>
  <c r="T3"/>
  <c r="U135"/>
  <c r="T8"/>
  <c r="T16"/>
  <c r="U32"/>
  <c r="T43"/>
  <c r="U47"/>
  <c r="T6"/>
  <c r="U40"/>
  <c r="T23"/>
  <c r="T25"/>
  <c r="U41"/>
  <c r="U44"/>
  <c r="AB49"/>
  <c r="U49"/>
  <c r="U23"/>
  <c r="U43"/>
  <c r="U132"/>
  <c r="U42"/>
  <c r="T27"/>
  <c r="U34"/>
  <c r="T10"/>
  <c r="U28"/>
  <c r="U46"/>
  <c r="U38"/>
  <c r="U25"/>
  <c r="U35"/>
  <c r="U27"/>
  <c r="U37"/>
  <c r="T21"/>
  <c r="T17"/>
  <c r="T9"/>
  <c r="U133"/>
  <c r="U142"/>
  <c r="U128"/>
  <c r="U126"/>
  <c r="T61"/>
  <c r="T131"/>
  <c r="T128"/>
  <c r="T57"/>
  <c r="T127"/>
  <c r="T130"/>
  <c r="U125"/>
  <c r="T54"/>
  <c r="T64"/>
  <c r="T51"/>
  <c r="T92"/>
  <c r="U134"/>
  <c r="T80"/>
  <c r="T81"/>
  <c r="U136"/>
  <c r="R18" i="18"/>
  <c r="U18" s="1"/>
  <c r="AJ39" i="14"/>
  <c r="AI39"/>
  <c r="R139" i="18"/>
  <c r="U139" s="1"/>
  <c r="R48"/>
  <c r="U48" s="1"/>
  <c r="S59"/>
  <c r="S8"/>
  <c r="S47"/>
  <c r="P120" i="25"/>
  <c r="M33" i="13"/>
  <c r="M32" i="21" s="1"/>
  <c r="U116" i="14"/>
  <c r="AJ4"/>
  <c r="S52" i="18"/>
  <c r="R128"/>
  <c r="U128" s="1"/>
  <c r="T63" i="14"/>
  <c r="S15" i="18"/>
  <c r="S133"/>
  <c r="R23"/>
  <c r="U23" s="1"/>
  <c r="S9"/>
  <c r="R36"/>
  <c r="U36" s="1"/>
  <c r="S41"/>
  <c r="S131"/>
  <c r="R153"/>
  <c r="U153" s="1"/>
  <c r="R140"/>
  <c r="U140" s="1"/>
  <c r="S12"/>
  <c r="R157"/>
  <c r="U157" s="1"/>
  <c r="R17"/>
  <c r="U17" s="1"/>
  <c r="S5"/>
  <c r="S19"/>
  <c r="S16"/>
  <c r="R132"/>
  <c r="U132" s="1"/>
  <c r="S49"/>
  <c r="R58"/>
  <c r="U58" s="1"/>
  <c r="R62"/>
  <c r="U62" s="1"/>
  <c r="R56"/>
  <c r="U56" s="1"/>
  <c r="S13"/>
  <c r="S42"/>
  <c r="R45"/>
  <c r="U45" s="1"/>
  <c r="R143"/>
  <c r="U143" s="1"/>
  <c r="R31"/>
  <c r="U31" s="1"/>
  <c r="S43"/>
  <c r="Q119" i="14"/>
  <c r="AI40"/>
  <c r="O117" i="24"/>
  <c r="R107" i="14"/>
  <c r="Q104"/>
  <c r="R34" i="18"/>
  <c r="U34" s="1"/>
  <c r="R154"/>
  <c r="U154" s="1"/>
  <c r="S142"/>
  <c r="R130"/>
  <c r="U130" s="1"/>
  <c r="R44"/>
  <c r="U44" s="1"/>
  <c r="O114" i="25"/>
  <c r="P116"/>
  <c r="S144" i="18"/>
  <c r="T144" s="1"/>
  <c r="R84" i="14"/>
  <c r="S87"/>
  <c r="S102"/>
  <c r="S86"/>
  <c r="S131"/>
  <c r="Q66"/>
  <c r="R126" i="18"/>
  <c r="U126" s="1"/>
  <c r="S33"/>
  <c r="Q120" i="14"/>
  <c r="R55" i="18"/>
  <c r="U55" s="1"/>
  <c r="R62" i="14"/>
  <c r="R68"/>
  <c r="R57"/>
  <c r="M30" i="13"/>
  <c r="M29" i="21" s="1"/>
  <c r="AJ7" i="14"/>
  <c r="S21" i="18"/>
  <c r="M36" i="13"/>
  <c r="M35" i="21" s="1"/>
  <c r="R155" i="18"/>
  <c r="U155" s="1"/>
  <c r="S46"/>
  <c r="Q107" i="14"/>
  <c r="S96"/>
  <c r="S89"/>
  <c r="S111"/>
  <c r="Q79"/>
  <c r="O125" i="25"/>
  <c r="R63" i="18"/>
  <c r="U63" s="1"/>
  <c r="R151"/>
  <c r="U151" s="1"/>
  <c r="S28"/>
  <c r="AJ35" i="14"/>
  <c r="S54" i="18"/>
  <c r="AI128" i="14"/>
  <c r="P110" i="18"/>
  <c r="R82" i="14"/>
  <c r="R81"/>
  <c r="S90"/>
  <c r="O124" i="25"/>
  <c r="S118" i="14"/>
  <c r="R69"/>
  <c r="P66" i="18"/>
  <c r="S132" i="14"/>
  <c r="C12" i="13"/>
  <c r="C11" i="21" s="1"/>
  <c r="M31" i="13"/>
  <c r="M30" i="21" s="1"/>
  <c r="S149" i="18"/>
  <c r="T149" s="1"/>
  <c r="S14"/>
  <c r="R152"/>
  <c r="U152" s="1"/>
  <c r="R57"/>
  <c r="U57" s="1"/>
  <c r="Q116" i="14"/>
  <c r="O60" i="18"/>
  <c r="P60"/>
  <c r="R54" i="14"/>
  <c r="S67"/>
  <c r="P64" i="18"/>
  <c r="O64"/>
  <c r="R98" i="14"/>
  <c r="R92"/>
  <c r="S99"/>
  <c r="S94"/>
  <c r="S98"/>
  <c r="S80"/>
  <c r="S92"/>
  <c r="S121"/>
  <c r="R55"/>
  <c r="R67"/>
  <c r="R70"/>
  <c r="R109"/>
  <c r="Q65"/>
  <c r="Q113"/>
  <c r="Q67"/>
  <c r="S117"/>
  <c r="Q71"/>
  <c r="R60"/>
  <c r="R79"/>
  <c r="R53"/>
  <c r="S130"/>
  <c r="S38" i="18"/>
  <c r="R121" i="14"/>
  <c r="R114"/>
  <c r="S30" i="18"/>
  <c r="S11"/>
  <c r="S112" i="14"/>
  <c r="Q112"/>
  <c r="R120"/>
  <c r="AJ6"/>
  <c r="R10" i="18"/>
  <c r="U10" s="1"/>
  <c r="R135"/>
  <c r="U135" s="1"/>
  <c r="R65"/>
  <c r="U65" s="1"/>
  <c r="R156"/>
  <c r="U156" s="1"/>
  <c r="R129"/>
  <c r="U129" s="1"/>
  <c r="R24"/>
  <c r="U24" s="1"/>
  <c r="R122"/>
  <c r="U122" s="1"/>
  <c r="S20"/>
  <c r="R26"/>
  <c r="U26" s="1"/>
  <c r="S137"/>
  <c r="S136"/>
  <c r="Q100" i="14"/>
  <c r="R103"/>
  <c r="R90"/>
  <c r="S104"/>
  <c r="S88"/>
  <c r="S114"/>
  <c r="S77"/>
  <c r="S135"/>
  <c r="S134" i="18"/>
  <c r="S145"/>
  <c r="T145" s="1"/>
  <c r="S39"/>
  <c r="S32"/>
  <c r="S127"/>
  <c r="T127" s="1"/>
  <c r="AA126" i="14" s="1"/>
  <c r="R40" i="18"/>
  <c r="U40" s="1"/>
  <c r="Q98" i="14"/>
  <c r="R102"/>
  <c r="R99"/>
  <c r="R97"/>
  <c r="S101"/>
  <c r="Q110"/>
  <c r="S81"/>
  <c r="S84"/>
  <c r="Q73"/>
  <c r="R64"/>
  <c r="S113"/>
  <c r="S50" i="18"/>
  <c r="R146"/>
  <c r="U146" s="1"/>
  <c r="S6"/>
  <c r="S61"/>
  <c r="AI8" i="14"/>
  <c r="S37" i="18"/>
  <c r="R35"/>
  <c r="U35" s="1"/>
  <c r="S53"/>
  <c r="R138"/>
  <c r="U138" s="1"/>
  <c r="AI9" i="14"/>
  <c r="Q88"/>
  <c r="Q83"/>
  <c r="Q94"/>
  <c r="Q108"/>
  <c r="Q96"/>
  <c r="Q89"/>
  <c r="Q84"/>
  <c r="O110" i="18"/>
  <c r="Q101" i="14"/>
  <c r="R96"/>
  <c r="R95"/>
  <c r="R88"/>
  <c r="R83"/>
  <c r="R101"/>
  <c r="S107"/>
  <c r="S83"/>
  <c r="S109"/>
  <c r="S106"/>
  <c r="S120"/>
  <c r="S116"/>
  <c r="Q77"/>
  <c r="Q74"/>
  <c r="R52"/>
  <c r="R63"/>
  <c r="R56"/>
  <c r="R51"/>
  <c r="R74"/>
  <c r="R77"/>
  <c r="R50"/>
  <c r="R73"/>
  <c r="R111"/>
  <c r="S69"/>
  <c r="S76"/>
  <c r="S127"/>
  <c r="S73"/>
  <c r="S124"/>
  <c r="S125"/>
  <c r="S68"/>
  <c r="S74"/>
  <c r="Q121"/>
  <c r="Q114"/>
  <c r="Q68"/>
  <c r="Q69"/>
  <c r="Q118"/>
  <c r="Q124"/>
  <c r="Q117"/>
  <c r="Q115"/>
  <c r="Q111"/>
  <c r="R115"/>
  <c r="R124"/>
  <c r="R122"/>
  <c r="R119"/>
  <c r="R105"/>
  <c r="R118"/>
  <c r="S133"/>
  <c r="S128"/>
  <c r="S136"/>
  <c r="S129"/>
  <c r="S123"/>
  <c r="R87"/>
  <c r="U6" i="25"/>
  <c r="M35" i="13"/>
  <c r="M34" i="21" s="1"/>
  <c r="S27" i="18"/>
  <c r="S7"/>
  <c r="S29"/>
  <c r="R147"/>
  <c r="U147" s="1"/>
  <c r="S25"/>
  <c r="S148"/>
  <c r="T148" s="1"/>
  <c r="R141"/>
  <c r="U141" s="1"/>
  <c r="R150"/>
  <c r="U150" s="1"/>
  <c r="S22"/>
  <c r="Q87" i="14"/>
  <c r="Q85"/>
  <c r="R89"/>
  <c r="R91"/>
  <c r="R93"/>
  <c r="R94"/>
  <c r="S93"/>
  <c r="S110"/>
  <c r="S95"/>
  <c r="S108"/>
  <c r="S105"/>
  <c r="S97"/>
  <c r="Q72"/>
  <c r="R72"/>
  <c r="R76"/>
  <c r="S66"/>
  <c r="R110"/>
  <c r="R116"/>
  <c r="Q102"/>
  <c r="Q86"/>
  <c r="Q91"/>
  <c r="Q95"/>
  <c r="R85"/>
  <c r="R100"/>
  <c r="S103"/>
  <c r="S82"/>
  <c r="S122"/>
  <c r="Q76"/>
  <c r="R78"/>
  <c r="R58"/>
  <c r="S119"/>
  <c r="S75"/>
  <c r="Q122"/>
  <c r="Q123"/>
  <c r="R108"/>
  <c r="R112"/>
  <c r="S134"/>
  <c r="S115"/>
  <c r="Q109"/>
  <c r="C36" i="13"/>
  <c r="C35" i="21" s="1"/>
  <c r="H33" i="13"/>
  <c r="H32" i="21" s="1"/>
  <c r="H31" i="13"/>
  <c r="H30" i="21" s="1"/>
  <c r="C31" i="13"/>
  <c r="C29"/>
  <c r="H36"/>
  <c r="H35" i="21" s="1"/>
  <c r="T106" i="14"/>
  <c r="T75"/>
  <c r="S126"/>
  <c r="R104"/>
  <c r="S119" i="18"/>
  <c r="S118"/>
  <c r="T118" s="1"/>
  <c r="AA117" i="14" s="1"/>
  <c r="R125" i="18"/>
  <c r="U125" s="1"/>
  <c r="T105" i="14"/>
  <c r="V85"/>
  <c r="S85"/>
  <c r="R112" i="18"/>
  <c r="U112" s="1"/>
  <c r="S116"/>
  <c r="T116" s="1"/>
  <c r="AA115" i="14" s="1"/>
  <c r="S115" i="18"/>
  <c r="R59" i="14"/>
  <c r="U80"/>
  <c r="Q92"/>
  <c r="T93"/>
  <c r="T78"/>
  <c r="Q105"/>
  <c r="Q103"/>
  <c r="Q80"/>
  <c r="R80"/>
  <c r="Q93"/>
  <c r="Q99"/>
  <c r="U96"/>
  <c r="U86"/>
  <c r="U88"/>
  <c r="Q106"/>
  <c r="Q81"/>
  <c r="Q78"/>
  <c r="Q70"/>
  <c r="S100"/>
  <c r="R106"/>
  <c r="M32" i="13"/>
  <c r="M31" i="21" s="1"/>
  <c r="R75" i="14"/>
  <c r="R65"/>
  <c r="R123"/>
  <c r="R86"/>
  <c r="R113"/>
  <c r="R117"/>
  <c r="Q75"/>
  <c r="S91"/>
  <c r="Q82"/>
  <c r="U83"/>
  <c r="T86"/>
  <c r="T91"/>
  <c r="T76"/>
  <c r="T88"/>
  <c r="T96"/>
  <c r="T98"/>
  <c r="T107"/>
  <c r="R120" i="18"/>
  <c r="U120" s="1"/>
  <c r="R114"/>
  <c r="U114" s="1"/>
  <c r="S117"/>
  <c r="R124"/>
  <c r="U124" s="1"/>
  <c r="R121"/>
  <c r="U121" s="1"/>
  <c r="AI105" i="14"/>
  <c r="U90"/>
  <c r="U102"/>
  <c r="U99"/>
  <c r="U97"/>
  <c r="T44"/>
  <c r="T45"/>
  <c r="T56"/>
  <c r="T29"/>
  <c r="AA62"/>
  <c r="T62"/>
  <c r="T48"/>
  <c r="T59"/>
  <c r="T46"/>
  <c r="T30"/>
  <c r="T28"/>
  <c r="T24"/>
  <c r="T52"/>
  <c r="T35"/>
  <c r="T34"/>
  <c r="T95"/>
  <c r="T110"/>
  <c r="U82"/>
  <c r="U81"/>
  <c r="U87"/>
  <c r="U98"/>
  <c r="U92"/>
  <c r="U84"/>
  <c r="V99"/>
  <c r="V94"/>
  <c r="V112"/>
  <c r="T71"/>
  <c r="T73"/>
  <c r="T65"/>
  <c r="T109"/>
  <c r="T97"/>
  <c r="T83"/>
  <c r="T94"/>
  <c r="T108"/>
  <c r="T89"/>
  <c r="T84"/>
  <c r="T101"/>
  <c r="T77"/>
  <c r="T74"/>
  <c r="T38"/>
  <c r="T31"/>
  <c r="T26"/>
  <c r="T32"/>
  <c r="AA39"/>
  <c r="T39"/>
  <c r="T53"/>
  <c r="T55"/>
  <c r="T36"/>
  <c r="T42"/>
  <c r="T40"/>
  <c r="T58"/>
  <c r="AA47"/>
  <c r="T47"/>
  <c r="T60"/>
  <c r="T41"/>
  <c r="T33"/>
  <c r="T87"/>
  <c r="U89"/>
  <c r="U91"/>
  <c r="U93"/>
  <c r="U94"/>
  <c r="V114"/>
  <c r="T79"/>
  <c r="T72"/>
  <c r="V113"/>
  <c r="U133" i="25"/>
  <c r="V93" i="14"/>
  <c r="V104"/>
  <c r="V108"/>
  <c r="V105"/>
  <c r="V88"/>
  <c r="V111"/>
  <c r="V118"/>
  <c r="V122"/>
  <c r="V119"/>
  <c r="V87"/>
  <c r="V102"/>
  <c r="V86"/>
  <c r="V117"/>
  <c r="V130"/>
  <c r="P131" i="25"/>
  <c r="O131"/>
  <c r="V131" i="14"/>
  <c r="P132" i="25"/>
  <c r="O132"/>
  <c r="V132" i="14"/>
  <c r="P133" i="25"/>
  <c r="O133"/>
  <c r="V135" i="14"/>
  <c r="O136" i="25"/>
  <c r="P136"/>
  <c r="V96" i="14"/>
  <c r="V89"/>
  <c r="V103"/>
  <c r="V82"/>
  <c r="V101"/>
  <c r="V123"/>
  <c r="V124"/>
  <c r="V115"/>
  <c r="V125"/>
  <c r="P126" i="25"/>
  <c r="O126"/>
  <c r="V134" i="14"/>
  <c r="P135" i="25"/>
  <c r="O135"/>
  <c r="V95" i="14"/>
  <c r="V97"/>
  <c r="V81"/>
  <c r="V90"/>
  <c r="V84"/>
  <c r="V98"/>
  <c r="V92"/>
  <c r="V129"/>
  <c r="P130" i="25"/>
  <c r="O130"/>
  <c r="V126" i="14"/>
  <c r="O127" i="25"/>
  <c r="P127"/>
  <c r="V127" i="14"/>
  <c r="O128" i="25"/>
  <c r="P128"/>
  <c r="V133" i="14"/>
  <c r="P134" i="25"/>
  <c r="O134"/>
  <c r="V128" i="14"/>
  <c r="O129" i="25"/>
  <c r="P129"/>
  <c r="V136" i="14"/>
  <c r="P137" i="25"/>
  <c r="O137"/>
  <c r="V110" i="14"/>
  <c r="V107"/>
  <c r="V83"/>
  <c r="V109"/>
  <c r="V106"/>
  <c r="V120"/>
  <c r="V116"/>
  <c r="U110"/>
  <c r="O111" i="24"/>
  <c r="P111"/>
  <c r="U104" i="14"/>
  <c r="P105" i="24"/>
  <c r="O105"/>
  <c r="U109" i="14"/>
  <c r="O110" i="24"/>
  <c r="P110"/>
  <c r="U121" i="14"/>
  <c r="P122" i="24"/>
  <c r="O122"/>
  <c r="U111" i="14"/>
  <c r="O112" i="24"/>
  <c r="P112"/>
  <c r="U113" i="14"/>
  <c r="P114" i="24"/>
  <c r="O114"/>
  <c r="U108" i="14"/>
  <c r="O109" i="24"/>
  <c r="P109"/>
  <c r="U112" i="14"/>
  <c r="P113" i="24"/>
  <c r="O113"/>
  <c r="U117" i="14"/>
  <c r="P118" i="24"/>
  <c r="O118"/>
  <c r="U120" i="14"/>
  <c r="O121" i="24"/>
  <c r="P121"/>
  <c r="U114" i="14"/>
  <c r="P115" i="24"/>
  <c r="O115"/>
  <c r="U106" i="14"/>
  <c r="O107" i="24"/>
  <c r="P107"/>
  <c r="U123" i="14"/>
  <c r="O124" i="24"/>
  <c r="P124"/>
  <c r="U115" i="14"/>
  <c r="O116" i="24"/>
  <c r="P116"/>
  <c r="U124" i="14"/>
  <c r="P125" i="24"/>
  <c r="O125"/>
  <c r="U122" i="14"/>
  <c r="P123" i="24"/>
  <c r="O123"/>
  <c r="U119" i="14"/>
  <c r="P120" i="24"/>
  <c r="O120"/>
  <c r="U107" i="14"/>
  <c r="O108" i="24"/>
  <c r="P108"/>
  <c r="U118" i="14"/>
  <c r="O119" i="24"/>
  <c r="P119"/>
  <c r="U105" i="14"/>
  <c r="P106" i="24"/>
  <c r="O106"/>
  <c r="T113" i="14"/>
  <c r="O114" i="18"/>
  <c r="P114"/>
  <c r="T122" i="14"/>
  <c r="O123" i="18"/>
  <c r="P123"/>
  <c r="T119" i="14"/>
  <c r="P120" i="18"/>
  <c r="O120"/>
  <c r="C30" i="13"/>
  <c r="R113" i="18"/>
  <c r="U113" s="1"/>
  <c r="R123"/>
  <c r="U123" s="1"/>
  <c r="T112" i="14"/>
  <c r="P113" i="18"/>
  <c r="O113"/>
  <c r="T120" i="14"/>
  <c r="O121" i="18"/>
  <c r="P121"/>
  <c r="T116" i="14"/>
  <c r="P117" i="18"/>
  <c r="O117"/>
  <c r="T123" i="14"/>
  <c r="O124" i="18"/>
  <c r="P124"/>
  <c r="T118" i="14"/>
  <c r="P119" i="18"/>
  <c r="O119"/>
  <c r="T124" i="14"/>
  <c r="P125" i="18"/>
  <c r="O125"/>
  <c r="T121" i="14"/>
  <c r="O122" i="18"/>
  <c r="P122"/>
  <c r="T117" i="14"/>
  <c r="P118" i="18"/>
  <c r="O118"/>
  <c r="T115" i="14"/>
  <c r="O116" i="18"/>
  <c r="P116"/>
  <c r="T114" i="14"/>
  <c r="P115" i="18"/>
  <c r="O115"/>
  <c r="T111" i="14"/>
  <c r="O112" i="18"/>
  <c r="P112"/>
  <c r="R68"/>
  <c r="U68" s="1"/>
  <c r="R67"/>
  <c r="U67" s="1"/>
  <c r="T68" i="14"/>
  <c r="P69" i="18"/>
  <c r="O69"/>
  <c r="R69"/>
  <c r="U69" s="1"/>
  <c r="R70"/>
  <c r="U70" s="1"/>
  <c r="T66" i="14"/>
  <c r="O67" i="18"/>
  <c r="P67"/>
  <c r="T69" i="14"/>
  <c r="P70" i="18"/>
  <c r="O70"/>
  <c r="T67" i="14"/>
  <c r="P68" i="18"/>
  <c r="O68"/>
  <c r="R77"/>
  <c r="U77" s="1"/>
  <c r="M29" i="13"/>
  <c r="M28" i="21" s="1"/>
  <c r="R76" i="18"/>
  <c r="U76" s="1"/>
  <c r="R79"/>
  <c r="U79" s="1"/>
  <c r="R83"/>
  <c r="U83" s="1"/>
  <c r="R73"/>
  <c r="U73" s="1"/>
  <c r="R80"/>
  <c r="U80" s="1"/>
  <c r="T85" i="14"/>
  <c r="T102"/>
  <c r="C19" i="13"/>
  <c r="T100" i="14"/>
  <c r="C23" i="13"/>
  <c r="T104" i="14"/>
  <c r="V70"/>
  <c r="P71" i="25"/>
  <c r="O71"/>
  <c r="M13" i="13"/>
  <c r="M12" i="21" s="1"/>
  <c r="V78" i="14"/>
  <c r="P79" i="25"/>
  <c r="O79"/>
  <c r="V72" i="14"/>
  <c r="P73" i="25"/>
  <c r="O73"/>
  <c r="V73" i="14"/>
  <c r="P74" i="25"/>
  <c r="O74"/>
  <c r="V68" i="14"/>
  <c r="O69" i="25"/>
  <c r="P69"/>
  <c r="V79" i="14"/>
  <c r="P80" i="25"/>
  <c r="O80"/>
  <c r="V69" i="14"/>
  <c r="O70" i="25"/>
  <c r="P70"/>
  <c r="V76" i="14"/>
  <c r="P77" i="25"/>
  <c r="O77"/>
  <c r="V65" i="14"/>
  <c r="P66" i="25"/>
  <c r="O66"/>
  <c r="M12" i="13"/>
  <c r="M11" i="21" s="1"/>
  <c r="V74" i="14"/>
  <c r="O75" i="25"/>
  <c r="P75"/>
  <c r="M15" i="13"/>
  <c r="M14" i="21" s="1"/>
  <c r="V80" i="14"/>
  <c r="M34" i="13"/>
  <c r="M33" i="21" s="1"/>
  <c r="V121" i="14"/>
  <c r="V71"/>
  <c r="O72" i="25"/>
  <c r="P72"/>
  <c r="V66" i="14"/>
  <c r="O67" i="25"/>
  <c r="P67"/>
  <c r="V77" i="14"/>
  <c r="O78" i="25"/>
  <c r="P78"/>
  <c r="V67" i="14"/>
  <c r="P68" i="25"/>
  <c r="O68"/>
  <c r="V75" i="14"/>
  <c r="O76" i="25"/>
  <c r="P76"/>
  <c r="M14" i="13"/>
  <c r="M13" i="21" s="1"/>
  <c r="H16" i="13"/>
  <c r="H15" i="21" s="1"/>
  <c r="U85" i="14"/>
  <c r="H19" i="13"/>
  <c r="H18" i="21" s="1"/>
  <c r="U100" i="14"/>
  <c r="U60"/>
  <c r="P61" i="24"/>
  <c r="O61"/>
  <c r="U72" i="14"/>
  <c r="P73" i="24"/>
  <c r="O73"/>
  <c r="H18" i="13"/>
  <c r="H17" i="21" s="1"/>
  <c r="U95" i="14"/>
  <c r="H20" i="13"/>
  <c r="H19" i="21" s="1"/>
  <c r="U101" i="14"/>
  <c r="U52"/>
  <c r="O53" i="24"/>
  <c r="P53"/>
  <c r="U65" i="14"/>
  <c r="P66" i="24"/>
  <c r="O66"/>
  <c r="U63" i="14"/>
  <c r="P64" i="24"/>
  <c r="O64"/>
  <c r="U75" i="14"/>
  <c r="P76" i="24"/>
  <c r="O76"/>
  <c r="U56" i="14"/>
  <c r="P57" i="24"/>
  <c r="O57"/>
  <c r="U59" i="14"/>
  <c r="P60" i="24"/>
  <c r="O60"/>
  <c r="U70" i="14"/>
  <c r="O71" i="24"/>
  <c r="P71"/>
  <c r="U61" i="14"/>
  <c r="P62" i="24"/>
  <c r="O62"/>
  <c r="U66" i="14"/>
  <c r="O67" i="24"/>
  <c r="P67"/>
  <c r="U55" i="14"/>
  <c r="P56" i="24"/>
  <c r="O56"/>
  <c r="U69" i="14"/>
  <c r="P70" i="24"/>
  <c r="O70"/>
  <c r="U67" i="14"/>
  <c r="P68" i="24"/>
  <c r="O68"/>
  <c r="U62" i="14"/>
  <c r="O63" i="24"/>
  <c r="P63"/>
  <c r="U68" i="14"/>
  <c r="P69" i="24"/>
  <c r="O69"/>
  <c r="U57" i="14"/>
  <c r="P58" i="24"/>
  <c r="O58"/>
  <c r="U54" i="14"/>
  <c r="O55" i="24"/>
  <c r="P55"/>
  <c r="U71" i="14"/>
  <c r="P72" i="24"/>
  <c r="O72"/>
  <c r="U78" i="14"/>
  <c r="O79" i="24"/>
  <c r="P79"/>
  <c r="U79" i="14"/>
  <c r="P80" i="24"/>
  <c r="O80"/>
  <c r="U53" i="14"/>
  <c r="P54" i="24"/>
  <c r="O54"/>
  <c r="U58" i="14"/>
  <c r="O59" i="24"/>
  <c r="P59"/>
  <c r="U76" i="14"/>
  <c r="O77" i="24"/>
  <c r="P77"/>
  <c r="H22" i="13"/>
  <c r="H21" i="21" s="1"/>
  <c r="U103" i="14"/>
  <c r="U51"/>
  <c r="P52" i="24"/>
  <c r="O52"/>
  <c r="U74" i="14"/>
  <c r="O75" i="24"/>
  <c r="P75"/>
  <c r="U77" i="14"/>
  <c r="P78" i="24"/>
  <c r="O78"/>
  <c r="U50" i="14"/>
  <c r="O51" i="24"/>
  <c r="P51"/>
  <c r="U73" i="14"/>
  <c r="P74" i="24"/>
  <c r="O74"/>
  <c r="U64" i="14"/>
  <c r="P65" i="24"/>
  <c r="O65"/>
  <c r="O77" i="18"/>
  <c r="P77"/>
  <c r="O79"/>
  <c r="P79"/>
  <c r="P76"/>
  <c r="O76"/>
  <c r="C14" i="13"/>
  <c r="P74" i="18"/>
  <c r="O74"/>
  <c r="O71"/>
  <c r="P71"/>
  <c r="P78"/>
  <c r="O78"/>
  <c r="O75"/>
  <c r="P75"/>
  <c r="S72"/>
  <c r="R74"/>
  <c r="U74" s="1"/>
  <c r="S75"/>
  <c r="R78"/>
  <c r="U78" s="1"/>
  <c r="S71"/>
  <c r="T71" s="1"/>
  <c r="AA70" i="14" s="1"/>
  <c r="P72" i="18"/>
  <c r="O72"/>
  <c r="P80"/>
  <c r="O80"/>
  <c r="O73"/>
  <c r="P73"/>
  <c r="AI94" i="14"/>
  <c r="O113" i="25"/>
  <c r="P113"/>
  <c r="O118"/>
  <c r="P118"/>
  <c r="O121"/>
  <c r="P121"/>
  <c r="P117"/>
  <c r="O117"/>
  <c r="O115"/>
  <c r="P115"/>
  <c r="P112"/>
  <c r="O112"/>
  <c r="M28" i="13"/>
  <c r="M27" i="21" s="1"/>
  <c r="P122" i="25"/>
  <c r="O122"/>
  <c r="P119"/>
  <c r="O119"/>
  <c r="O123"/>
  <c r="P123"/>
  <c r="O83"/>
  <c r="P83"/>
  <c r="P100"/>
  <c r="O100"/>
  <c r="P82"/>
  <c r="O82"/>
  <c r="O91"/>
  <c r="P91"/>
  <c r="M17" i="13"/>
  <c r="M16" i="21" s="1"/>
  <c r="O85" i="25"/>
  <c r="P85"/>
  <c r="P81"/>
  <c r="O81"/>
  <c r="O94"/>
  <c r="P94"/>
  <c r="O101"/>
  <c r="P101"/>
  <c r="M19" i="13"/>
  <c r="M18" i="21" s="1"/>
  <c r="P105" i="25"/>
  <c r="O105"/>
  <c r="M23" i="13"/>
  <c r="M22" i="21" s="1"/>
  <c r="O111" i="25"/>
  <c r="P111"/>
  <c r="O96"/>
  <c r="P96"/>
  <c r="M18" i="13"/>
  <c r="M17" i="21" s="1"/>
  <c r="P109" i="25"/>
  <c r="O109"/>
  <c r="M27" i="13"/>
  <c r="M26" i="21" s="1"/>
  <c r="O106" i="25"/>
  <c r="P106"/>
  <c r="M24" i="13"/>
  <c r="M23" i="21" s="1"/>
  <c r="O89" i="25"/>
  <c r="P89"/>
  <c r="O98"/>
  <c r="P98"/>
  <c r="P97"/>
  <c r="O97"/>
  <c r="P92"/>
  <c r="O92"/>
  <c r="P90"/>
  <c r="O90"/>
  <c r="P104"/>
  <c r="O104"/>
  <c r="M22" i="13"/>
  <c r="M21" i="21" s="1"/>
  <c r="O102" i="25"/>
  <c r="P102"/>
  <c r="P88"/>
  <c r="O88"/>
  <c r="O103"/>
  <c r="P103"/>
  <c r="M21" i="13"/>
  <c r="M20" i="21" s="1"/>
  <c r="P95" i="25"/>
  <c r="O95"/>
  <c r="O87"/>
  <c r="P87"/>
  <c r="O99"/>
  <c r="P99"/>
  <c r="P93"/>
  <c r="O93"/>
  <c r="O86"/>
  <c r="P86"/>
  <c r="M16" i="13"/>
  <c r="M15" i="21" s="1"/>
  <c r="O108" i="25"/>
  <c r="P108"/>
  <c r="M26" i="13"/>
  <c r="M25" i="21" s="1"/>
  <c r="P84" i="25"/>
  <c r="O84"/>
  <c r="O110"/>
  <c r="P110"/>
  <c r="O107"/>
  <c r="P107"/>
  <c r="M25" i="13"/>
  <c r="M24" i="21" s="1"/>
  <c r="O86" i="24"/>
  <c r="P86"/>
  <c r="P83"/>
  <c r="O83"/>
  <c r="P82"/>
  <c r="O82"/>
  <c r="O88"/>
  <c r="P88"/>
  <c r="P99"/>
  <c r="O99"/>
  <c r="O93"/>
  <c r="P93"/>
  <c r="O97"/>
  <c r="P97"/>
  <c r="P87"/>
  <c r="O87"/>
  <c r="O96"/>
  <c r="P96"/>
  <c r="O89"/>
  <c r="P89"/>
  <c r="O84"/>
  <c r="P84"/>
  <c r="O102"/>
  <c r="P102"/>
  <c r="P103"/>
  <c r="O103"/>
  <c r="O81"/>
  <c r="P81"/>
  <c r="O100"/>
  <c r="P100"/>
  <c r="O101"/>
  <c r="P101"/>
  <c r="O98"/>
  <c r="P98"/>
  <c r="O85"/>
  <c r="P85"/>
  <c r="O90"/>
  <c r="P90"/>
  <c r="O92"/>
  <c r="P92"/>
  <c r="O104"/>
  <c r="P104"/>
  <c r="P91"/>
  <c r="O91"/>
  <c r="O94"/>
  <c r="P94"/>
  <c r="P95"/>
  <c r="O95"/>
  <c r="H15" i="13"/>
  <c r="H14" i="21" s="1"/>
  <c r="H21" i="13"/>
  <c r="H20" i="21" s="1"/>
  <c r="S92" i="18"/>
  <c r="S99"/>
  <c r="S82"/>
  <c r="R101"/>
  <c r="U101" s="1"/>
  <c r="S94"/>
  <c r="S96"/>
  <c r="T96" s="1"/>
  <c r="AA95" i="14" s="1"/>
  <c r="R107" i="18"/>
  <c r="U107" s="1"/>
  <c r="S81"/>
  <c r="T81" s="1"/>
  <c r="R100"/>
  <c r="U100" s="1"/>
  <c r="S85"/>
  <c r="S90"/>
  <c r="S98"/>
  <c r="R86"/>
  <c r="U86" s="1"/>
  <c r="R84"/>
  <c r="U84" s="1"/>
  <c r="S88"/>
  <c r="S95"/>
  <c r="R102"/>
  <c r="U102" s="1"/>
  <c r="R93"/>
  <c r="U93" s="1"/>
  <c r="S106"/>
  <c r="T106" s="1"/>
  <c r="AA105" i="14" s="1"/>
  <c r="S104" i="18"/>
  <c r="T104" s="1"/>
  <c r="AA103" i="14" s="1"/>
  <c r="R111" i="18"/>
  <c r="U111" s="1"/>
  <c r="R103"/>
  <c r="U103" s="1"/>
  <c r="S89"/>
  <c r="S108"/>
  <c r="T108" s="1"/>
  <c r="D26" i="13" s="1"/>
  <c r="R97" i="18"/>
  <c r="U97" s="1"/>
  <c r="R109"/>
  <c r="U109" s="1"/>
  <c r="O89"/>
  <c r="P89"/>
  <c r="P84"/>
  <c r="O84"/>
  <c r="O95"/>
  <c r="P95"/>
  <c r="P100"/>
  <c r="O100"/>
  <c r="O109"/>
  <c r="P109"/>
  <c r="P108"/>
  <c r="O108"/>
  <c r="P111"/>
  <c r="O111"/>
  <c r="P103"/>
  <c r="O103"/>
  <c r="S87"/>
  <c r="S105"/>
  <c r="T105" s="1"/>
  <c r="AA104" i="14" s="1"/>
  <c r="O104" i="18"/>
  <c r="P104"/>
  <c r="C22" i="13"/>
  <c r="O98" i="18"/>
  <c r="P98"/>
  <c r="O106"/>
  <c r="P106"/>
  <c r="C24" i="13"/>
  <c r="O93" i="18"/>
  <c r="P93"/>
  <c r="O97"/>
  <c r="P97"/>
  <c r="O90"/>
  <c r="P90"/>
  <c r="O85"/>
  <c r="P85"/>
  <c r="O102"/>
  <c r="P102"/>
  <c r="P88"/>
  <c r="O88"/>
  <c r="O86"/>
  <c r="P86"/>
  <c r="O81"/>
  <c r="P81"/>
  <c r="P107"/>
  <c r="O107"/>
  <c r="C25" i="13"/>
  <c r="O82" i="18"/>
  <c r="P82"/>
  <c r="P87"/>
  <c r="O87"/>
  <c r="P92"/>
  <c r="O92"/>
  <c r="P83"/>
  <c r="O83"/>
  <c r="O101"/>
  <c r="P101"/>
  <c r="O105"/>
  <c r="P105"/>
  <c r="O94"/>
  <c r="P94"/>
  <c r="P96"/>
  <c r="O96"/>
  <c r="C18" i="13"/>
  <c r="P99" i="18"/>
  <c r="O99"/>
  <c r="C27" i="13"/>
  <c r="U4" i="24"/>
  <c r="AI3" i="14"/>
  <c r="U124" i="25"/>
  <c r="AJ123" i="14"/>
  <c r="R66" i="18"/>
  <c r="U66" s="1"/>
  <c r="S66"/>
  <c r="T66" s="1"/>
  <c r="AA65" i="14" s="1"/>
  <c r="AI116"/>
  <c r="U117" i="24"/>
  <c r="S60" i="18"/>
  <c r="T60" s="1"/>
  <c r="R60"/>
  <c r="U60" s="1"/>
  <c r="U125" i="25"/>
  <c r="R110" i="18"/>
  <c r="U110" s="1"/>
  <c r="S110"/>
  <c r="T110" s="1"/>
  <c r="D28" i="13" s="1"/>
  <c r="S64" i="18"/>
  <c r="R64"/>
  <c r="U64" s="1"/>
  <c r="U114" i="25"/>
  <c r="AJ113" i="14"/>
  <c r="U116" i="25"/>
  <c r="U120"/>
  <c r="AJ119" i="14"/>
  <c r="AC90"/>
  <c r="D25" i="13"/>
  <c r="V76" i="24"/>
  <c r="V88" i="25"/>
  <c r="V118" i="18"/>
  <c r="V100"/>
  <c r="V135"/>
  <c r="V142" i="25"/>
  <c r="V141"/>
  <c r="V10" i="24"/>
  <c r="V125" i="25"/>
  <c r="V148" i="18"/>
  <c r="V84" i="25"/>
  <c r="V11"/>
  <c r="V72"/>
  <c r="V19" i="18"/>
  <c r="V140"/>
  <c r="V118" i="24"/>
  <c r="V136" i="18"/>
  <c r="V50" i="24"/>
  <c r="V84" i="18"/>
  <c r="V115" i="25"/>
  <c r="V122" i="18"/>
  <c r="V130" i="24"/>
  <c r="V61"/>
  <c r="V120"/>
  <c r="V132"/>
  <c r="V8" i="18"/>
  <c r="V95"/>
  <c r="V87" i="25"/>
  <c r="V75" i="24"/>
  <c r="V146"/>
  <c r="V80"/>
  <c r="V89" i="25"/>
  <c r="V4"/>
  <c r="V69" i="24"/>
  <c r="V86" i="18"/>
  <c r="V123" i="25"/>
  <c r="V49" i="18"/>
  <c r="V54" i="25"/>
  <c r="V67" i="18"/>
  <c r="V28" i="24"/>
  <c r="V94" i="18"/>
  <c r="V63" i="24"/>
  <c r="V101" i="25"/>
  <c r="V27" i="24"/>
  <c r="V46" i="18"/>
  <c r="V7" i="25"/>
  <c r="V19" i="24"/>
  <c r="V130" i="25"/>
  <c r="V104" i="24"/>
  <c r="V32"/>
  <c r="V33" i="25"/>
  <c r="V60" i="24"/>
  <c r="V130" i="18"/>
  <c r="V133" i="24"/>
  <c r="V17"/>
  <c r="V85" i="25"/>
  <c r="V35"/>
  <c r="V127" i="18"/>
  <c r="V30" i="25"/>
  <c r="V93"/>
  <c r="V64"/>
  <c r="V62" i="24"/>
  <c r="V67"/>
  <c r="V150" i="18"/>
  <c r="V110" i="24"/>
  <c r="V85"/>
  <c r="V75" i="18"/>
  <c r="V116" i="25"/>
  <c r="V46" i="24"/>
  <c r="V22" i="18"/>
  <c r="V118" i="25"/>
  <c r="V43"/>
  <c r="V36"/>
  <c r="V137" i="18"/>
  <c r="V32"/>
  <c r="V35"/>
  <c r="V45"/>
  <c r="V106" i="24"/>
  <c r="V126" i="25"/>
  <c r="V81" i="24"/>
  <c r="V140"/>
  <c r="V109" i="18"/>
  <c r="V37" i="25"/>
  <c r="V102" i="18"/>
  <c r="V129"/>
  <c r="V65" i="24"/>
  <c r="V134"/>
  <c r="V38" i="25"/>
  <c r="V31" i="24"/>
  <c r="V45"/>
  <c r="V29" i="18"/>
  <c r="V51" i="25"/>
  <c r="V47" i="24"/>
  <c r="V97" i="25"/>
  <c r="V147" i="18"/>
  <c r="V114"/>
  <c r="V149"/>
  <c r="V86" i="25"/>
  <c r="V100"/>
  <c r="V97" i="18"/>
  <c r="V53" i="24"/>
  <c r="V128" i="25"/>
  <c r="V16" i="24"/>
  <c r="V58" i="25"/>
  <c r="V25" i="18"/>
  <c r="V28"/>
  <c r="V83" i="25"/>
  <c r="V105"/>
  <c r="V105" i="18"/>
  <c r="V87" i="24"/>
  <c r="V88" i="18"/>
  <c r="V21" i="25"/>
  <c r="V55" i="18"/>
  <c r="V82" i="24"/>
  <c r="V115"/>
  <c r="V93" i="18"/>
  <c r="V109" i="24"/>
  <c r="V96" i="25"/>
  <c r="V78" i="18"/>
  <c r="V42" i="24"/>
  <c r="V45" i="25"/>
  <c r="V88" i="24"/>
  <c r="V18" i="18"/>
  <c r="V90"/>
  <c r="V52" i="25"/>
  <c r="V71" i="18"/>
  <c r="V27"/>
  <c r="V115"/>
  <c r="V60"/>
  <c r="V112" i="25"/>
  <c r="V81"/>
  <c r="V40" i="24"/>
  <c r="V34"/>
  <c r="V136"/>
  <c r="V56" i="18"/>
  <c r="V133" i="25"/>
  <c r="V117" i="24"/>
  <c r="V79" i="25"/>
  <c r="V5" i="18"/>
  <c r="V133"/>
  <c r="V54" i="24"/>
  <c r="V9" i="18"/>
  <c r="V91" i="24"/>
  <c r="V99" i="18"/>
  <c r="V21" i="24"/>
  <c r="V74" i="25"/>
  <c r="V67"/>
  <c r="V131" i="18"/>
  <c r="V73"/>
  <c r="V12" i="24"/>
  <c r="V144"/>
  <c r="V104" i="25"/>
  <c r="V63" i="18"/>
  <c r="V95" i="24"/>
  <c r="V5"/>
  <c r="V41" i="18"/>
  <c r="V21"/>
  <c r="V143" i="24"/>
  <c r="V80" i="25"/>
  <c r="V25" i="24"/>
  <c r="V34" i="25"/>
  <c r="V122"/>
  <c r="V108" i="18"/>
  <c r="V145" i="24"/>
  <c r="V138" i="18"/>
  <c r="V9" i="24"/>
  <c r="V68" i="18"/>
  <c r="V17" i="25"/>
  <c r="V120" i="18"/>
  <c r="V55" i="24"/>
  <c r="V142" i="18"/>
  <c r="V61"/>
  <c r="V96" i="24"/>
  <c r="V69" i="18"/>
  <c r="V128"/>
  <c r="V37"/>
  <c r="V142" i="24"/>
  <c r="V102"/>
  <c r="V106" i="25"/>
  <c r="V43" i="24"/>
  <c r="V113" i="18"/>
  <c r="V78" i="25"/>
  <c r="V136"/>
  <c r="V42" i="18"/>
  <c r="V55" i="25"/>
  <c r="V155" i="18"/>
  <c r="V24"/>
  <c r="V78" i="24"/>
  <c r="V31" i="18"/>
  <c r="V110"/>
  <c r="V41" i="24"/>
  <c r="V12" i="25"/>
  <c r="V38" i="24"/>
  <c r="V134" i="25"/>
  <c r="V7" i="24"/>
  <c r="V103" i="18"/>
  <c r="V126" i="24"/>
  <c r="V10" i="18"/>
  <c r="V154"/>
  <c r="V64"/>
  <c r="V124" i="24"/>
  <c r="V51"/>
  <c r="V7" i="18"/>
  <c r="V16" i="25"/>
  <c r="V77"/>
  <c r="V13" i="18"/>
  <c r="V141" i="24"/>
  <c r="V144" i="25"/>
  <c r="V8"/>
  <c r="V6" i="24"/>
  <c r="V94" i="25"/>
  <c r="V82"/>
  <c r="V129" i="24"/>
  <c r="V22"/>
  <c r="V124" i="18"/>
  <c r="V110" i="25"/>
  <c r="V59"/>
  <c r="V108"/>
  <c r="V38" i="18"/>
  <c r="V71" i="24"/>
  <c r="V83"/>
  <c r="V132" i="25"/>
  <c r="V11" i="18"/>
  <c r="V139" i="25"/>
  <c r="V152" i="18"/>
  <c r="V72"/>
  <c r="V56" i="25"/>
  <c r="V129"/>
  <c r="V14"/>
  <c r="V86" i="24"/>
  <c r="V66" i="25"/>
  <c r="V27"/>
  <c r="V76"/>
  <c r="V8" i="24"/>
  <c r="V138"/>
  <c r="V119"/>
  <c r="V143" i="25"/>
  <c r="V89" i="24"/>
  <c r="V30"/>
  <c r="V14" i="18"/>
  <c r="V22" i="25"/>
  <c r="V5"/>
  <c r="V114"/>
  <c r="V102"/>
  <c r="V145"/>
  <c r="V40" i="18"/>
  <c r="V24" i="24"/>
  <c r="V75" i="25"/>
  <c r="V99"/>
  <c r="V17" i="18"/>
  <c r="V35" i="24"/>
  <c r="V37"/>
  <c r="V100"/>
  <c r="V57"/>
  <c r="V69" i="25"/>
  <c r="V97" i="24"/>
  <c r="V120" i="25"/>
  <c r="V104" i="18"/>
  <c r="V103" i="25"/>
  <c r="V111" i="24"/>
  <c r="V121" i="18"/>
  <c r="V95" i="25"/>
  <c r="V48"/>
  <c r="V70"/>
  <c r="V98" i="24"/>
  <c r="V109" i="25"/>
  <c r="V117"/>
  <c r="V106" i="18"/>
  <c r="V26"/>
  <c r="V79"/>
  <c r="V15" i="25"/>
  <c r="V32"/>
  <c r="V96" i="18"/>
  <c r="V144"/>
  <c r="V111"/>
  <c r="V48"/>
  <c r="V36" i="24"/>
  <c r="V42" i="25"/>
  <c r="V58" i="24"/>
  <c r="V43" i="18"/>
  <c r="V59" i="24"/>
  <c r="V53" i="18"/>
  <c r="V99" i="24"/>
  <c r="V29"/>
  <c r="V34" i="18"/>
  <c r="V151"/>
  <c r="V47" i="25"/>
  <c r="V153" i="18"/>
  <c r="V61" i="25"/>
  <c r="V13"/>
  <c r="V62" i="18"/>
  <c r="V48" i="24"/>
  <c r="V125" i="18"/>
  <c r="V62" i="25"/>
  <c r="V40"/>
  <c r="V122" i="24"/>
  <c r="V89" i="18"/>
  <c r="V92" i="24"/>
  <c r="V91" i="25"/>
  <c r="V116" i="24"/>
  <c r="V98" i="18"/>
  <c r="V64" i="24"/>
  <c r="V70" i="18"/>
  <c r="V141"/>
  <c r="V16"/>
  <c r="V74" i="24"/>
  <c r="V108"/>
  <c r="V39" i="25"/>
  <c r="V157" i="18"/>
  <c r="V77"/>
  <c r="V76"/>
  <c r="V50"/>
  <c r="V59"/>
  <c r="V117"/>
  <c r="V107" i="24"/>
  <c r="V56"/>
  <c r="V137"/>
  <c r="V6" i="18"/>
  <c r="V49" i="25"/>
  <c r="V123" i="24"/>
  <c r="V66"/>
  <c r="V90" i="25"/>
  <c r="V111"/>
  <c r="V44"/>
  <c r="V33" i="18"/>
  <c r="V81"/>
  <c r="V103" i="24"/>
  <c r="V139" i="18"/>
  <c r="V29" i="25"/>
  <c r="V4" i="24"/>
  <c r="V46" i="25"/>
  <c r="V65" i="18"/>
  <c r="V119"/>
  <c r="V94" i="24"/>
  <c r="V113"/>
  <c r="V101"/>
  <c r="V26"/>
  <c r="V25" i="25"/>
  <c r="V123" i="18"/>
  <c r="V92"/>
  <c r="V6" i="25"/>
  <c r="V156" i="18"/>
  <c r="V84" i="24"/>
  <c r="V11"/>
  <c r="V60" i="25"/>
  <c r="V54" i="18"/>
  <c r="V63" i="25"/>
  <c r="V58" i="18"/>
  <c r="V57"/>
  <c r="V101"/>
  <c r="V71" i="25"/>
  <c r="V57"/>
  <c r="V93" i="24"/>
  <c r="V92" i="25"/>
  <c r="V30" i="18"/>
  <c r="V126"/>
  <c r="V74"/>
  <c r="V112" i="24"/>
  <c r="V119" i="25"/>
  <c r="V44" i="24"/>
  <c r="V127"/>
  <c r="V98" i="25"/>
  <c r="V132" i="18"/>
  <c r="V134"/>
  <c r="V146" i="25"/>
  <c r="V116" i="18"/>
  <c r="V49" i="24"/>
  <c r="V41" i="25"/>
  <c r="V70" i="24"/>
  <c r="V39" i="18"/>
  <c r="V50" i="25"/>
  <c r="V65"/>
  <c r="V15" i="18"/>
  <c r="V73" i="25"/>
  <c r="V128" i="24"/>
  <c r="V23"/>
  <c r="V137" i="25"/>
  <c r="V121"/>
  <c r="V10"/>
  <c r="V107"/>
  <c r="V107" i="18"/>
  <c r="V68" i="24"/>
  <c r="V39"/>
  <c r="V44" i="18"/>
  <c r="V18" i="25"/>
  <c r="V72" i="24"/>
  <c r="V139"/>
  <c r="V52"/>
  <c r="V12" i="18"/>
  <c r="V135" i="25"/>
  <c r="V9"/>
  <c r="V138"/>
  <c r="V13" i="24"/>
  <c r="V112" i="18"/>
  <c r="V53" i="25"/>
  <c r="V135" i="24"/>
  <c r="V68" i="25"/>
  <c r="V85" i="18"/>
  <c r="V80"/>
  <c r="V47"/>
  <c r="V121" i="24"/>
  <c r="V146" i="18"/>
  <c r="V145"/>
  <c r="V23" i="25"/>
  <c r="V73" i="24"/>
  <c r="V90"/>
  <c r="V33"/>
  <c r="V23" i="18"/>
  <c r="V113" i="25"/>
  <c r="V14" i="24"/>
  <c r="V36" i="18"/>
  <c r="V52"/>
  <c r="V82"/>
  <c r="V131" i="25"/>
  <c r="V143" i="18"/>
  <c r="V114" i="24"/>
  <c r="V19" i="25"/>
  <c r="V131" i="24"/>
  <c r="V87" i="18"/>
  <c r="V20" i="24"/>
  <c r="V20" i="18"/>
  <c r="V18" i="24"/>
  <c r="V105"/>
  <c r="V124" i="25"/>
  <c r="V125" i="24"/>
  <c r="V26" i="25"/>
  <c r="V140"/>
  <c r="V15" i="24"/>
  <c r="V66" i="18"/>
  <c r="V79" i="24"/>
  <c r="V83" i="18"/>
  <c r="V77" i="24"/>
  <c r="V31" i="25"/>
  <c r="V127"/>
  <c r="N21" i="13"/>
  <c r="N20" i="21" s="1"/>
  <c r="D33" i="13"/>
  <c r="N33"/>
  <c r="N32" i="21" s="1"/>
  <c r="I39" i="13"/>
  <c r="I38" i="21" s="1"/>
  <c r="N30" i="13"/>
  <c r="N29" i="21" s="1"/>
  <c r="N36" i="13"/>
  <c r="N35" i="21" s="1"/>
  <c r="N35" i="13"/>
  <c r="N34" i="21" s="1"/>
  <c r="N31" i="13"/>
  <c r="N30" i="21" s="1"/>
  <c r="N39" i="13"/>
  <c r="N38" i="21" s="1"/>
  <c r="H34" i="13"/>
  <c r="H33" i="21" s="1"/>
  <c r="AA156" i="14"/>
  <c r="D39" i="13"/>
  <c r="D38" i="21" s="1"/>
  <c r="C32" i="13"/>
  <c r="C37"/>
  <c r="C36" i="21" s="1"/>
  <c r="C35" i="13"/>
  <c r="C34" i="21" s="1"/>
  <c r="C33" i="13"/>
  <c r="C26"/>
  <c r="AA90" i="14"/>
  <c r="H26" i="13"/>
  <c r="M20"/>
  <c r="M19" i="21" s="1"/>
  <c r="C15" i="13"/>
  <c r="AA25" i="14"/>
  <c r="C34" i="13"/>
  <c r="C13"/>
  <c r="I13"/>
  <c r="I12" i="21" s="1"/>
  <c r="H13" i="13"/>
  <c r="H17"/>
  <c r="I26" l="1"/>
  <c r="I25" i="21" s="1"/>
  <c r="I38" i="13"/>
  <c r="I37" i="21" s="1"/>
  <c r="AI56" i="14"/>
  <c r="AI21"/>
  <c r="AI24"/>
  <c r="AB119"/>
  <c r="AI73"/>
  <c r="AI60"/>
  <c r="D30" i="13"/>
  <c r="D29" i="21" s="1"/>
  <c r="D14" i="13"/>
  <c r="D13" i="21" s="1"/>
  <c r="D36" i="13"/>
  <c r="D35" i="21" s="1"/>
  <c r="D19" i="13"/>
  <c r="D18" i="21" s="1"/>
  <c r="AJ130" i="14"/>
  <c r="AJ21"/>
  <c r="AC85"/>
  <c r="AB59"/>
  <c r="I12" i="13"/>
  <c r="I11" i="21" s="1"/>
  <c r="I15" i="13"/>
  <c r="I14" i="21" s="1"/>
  <c r="AI10" i="14"/>
  <c r="AI64"/>
  <c r="D31" i="13"/>
  <c r="D30" i="21" s="1"/>
  <c r="D18" i="13"/>
  <c r="D17" i="21" s="1"/>
  <c r="AJ136" i="14"/>
  <c r="AC105"/>
  <c r="AJ102"/>
  <c r="AJ116"/>
  <c r="AJ71"/>
  <c r="AJ88"/>
  <c r="I18" i="13"/>
  <c r="I17" i="21" s="1"/>
  <c r="I24" i="13"/>
  <c r="I23" i="21" s="1"/>
  <c r="AI120" i="14"/>
  <c r="AJ67"/>
  <c r="AI133"/>
  <c r="AI127"/>
  <c r="AJ34"/>
  <c r="AJ84"/>
  <c r="AI140"/>
  <c r="AJ38"/>
  <c r="AC101"/>
  <c r="AI93"/>
  <c r="O20" i="13"/>
  <c r="O19" i="21" s="1"/>
  <c r="AJ120" i="14"/>
  <c r="D24" i="13"/>
  <c r="D23" i="21" s="1"/>
  <c r="I28" i="13"/>
  <c r="I27" i="21" s="1"/>
  <c r="AI112" i="14"/>
  <c r="AI119"/>
  <c r="D13" i="13"/>
  <c r="D12" i="21" s="1"/>
  <c r="D38" i="13"/>
  <c r="D37" i="21" s="1"/>
  <c r="N25" i="13"/>
  <c r="N24" i="21" s="1"/>
  <c r="AJ49" i="14"/>
  <c r="AJ22"/>
  <c r="AI88"/>
  <c r="AJ101"/>
  <c r="AI141"/>
  <c r="AI84"/>
  <c r="AB104"/>
  <c r="AI131"/>
  <c r="AI62"/>
  <c r="I21" i="13"/>
  <c r="I20" i="21" s="1"/>
  <c r="I19" i="13"/>
  <c r="I18" i="21" s="1"/>
  <c r="AI28" i="14"/>
  <c r="AI32"/>
  <c r="D35" i="13"/>
  <c r="D34" i="21" s="1"/>
  <c r="J11" i="13"/>
  <c r="J10" i="21" s="1"/>
  <c r="AJ110" i="14"/>
  <c r="I17" i="13"/>
  <c r="I16" i="21" s="1"/>
  <c r="AI115" i="14"/>
  <c r="AB113"/>
  <c r="D32" i="13"/>
  <c r="D31" i="21" s="1"/>
  <c r="I34" i="13"/>
  <c r="I33" i="21" s="1"/>
  <c r="AB108" i="14"/>
  <c r="AI99"/>
  <c r="AI122"/>
  <c r="AI75"/>
  <c r="AI117"/>
  <c r="AI49"/>
  <c r="AB124"/>
  <c r="AI96"/>
  <c r="AI129"/>
  <c r="AI100"/>
  <c r="AI137"/>
  <c r="AA85"/>
  <c r="AI51"/>
  <c r="AJ28"/>
  <c r="D22" i="13"/>
  <c r="D21" i="21" s="1"/>
  <c r="N28" i="13"/>
  <c r="N27" i="21" s="1"/>
  <c r="AI118" i="14"/>
  <c r="AI12"/>
  <c r="AI4"/>
  <c r="AI63"/>
  <c r="AI80"/>
  <c r="AI26"/>
  <c r="AA59"/>
  <c r="D23" i="13"/>
  <c r="D22" i="21" s="1"/>
  <c r="AI68" i="14"/>
  <c r="AI114"/>
  <c r="AI66"/>
  <c r="AI11"/>
  <c r="AI45"/>
  <c r="AJ40"/>
  <c r="AI27"/>
  <c r="AH84"/>
  <c r="T85" i="18"/>
  <c r="AA84" i="14" s="1"/>
  <c r="AH52"/>
  <c r="T53" i="18"/>
  <c r="AA52" i="14" s="1"/>
  <c r="AH74"/>
  <c r="T75" i="18"/>
  <c r="AA74" i="14" s="1"/>
  <c r="AH10"/>
  <c r="T11" i="18"/>
  <c r="AA10" i="14" s="1"/>
  <c r="AH37"/>
  <c r="T38" i="18"/>
  <c r="AA37" i="14" s="1"/>
  <c r="AH27"/>
  <c r="T28" i="18"/>
  <c r="AA27" i="14" s="1"/>
  <c r="AH130"/>
  <c r="T131" i="18"/>
  <c r="AA130" i="14" s="1"/>
  <c r="D27" i="13"/>
  <c r="D26" i="21" s="1"/>
  <c r="AH94" i="14"/>
  <c r="T95" i="18"/>
  <c r="AA94" i="14" s="1"/>
  <c r="AH97"/>
  <c r="T98" i="18"/>
  <c r="AA97" i="14" s="1"/>
  <c r="AH93"/>
  <c r="T94" i="18"/>
  <c r="AA93" i="14" s="1"/>
  <c r="AH91"/>
  <c r="T92" i="18"/>
  <c r="AA91" i="14" s="1"/>
  <c r="AH21"/>
  <c r="T22" i="18"/>
  <c r="AA21" i="14" s="1"/>
  <c r="AH26"/>
  <c r="T27" i="18"/>
  <c r="AA26" i="14" s="1"/>
  <c r="AH36"/>
  <c r="T37" i="18"/>
  <c r="AA36" i="14" s="1"/>
  <c r="AH5"/>
  <c r="T6" i="18"/>
  <c r="AA5" i="14" s="1"/>
  <c r="AH136"/>
  <c r="T137" i="18"/>
  <c r="AA136" i="14" s="1"/>
  <c r="AH29"/>
  <c r="T30" i="18"/>
  <c r="AA29" i="14" s="1"/>
  <c r="AH13"/>
  <c r="T14" i="18"/>
  <c r="AA13" i="14" s="1"/>
  <c r="AH141"/>
  <c r="T142" i="18"/>
  <c r="AA141" i="14" s="1"/>
  <c r="AA107"/>
  <c r="T77" i="24"/>
  <c r="AB76" i="14" s="1"/>
  <c r="AI76"/>
  <c r="T73" i="24"/>
  <c r="AB72" i="14" s="1"/>
  <c r="AI72"/>
  <c r="T140" i="24"/>
  <c r="AB139" i="14" s="1"/>
  <c r="AI139"/>
  <c r="T104" i="24"/>
  <c r="AI103" i="14"/>
  <c r="T98" i="24"/>
  <c r="AB97" i="14" s="1"/>
  <c r="AI97"/>
  <c r="T86" i="24"/>
  <c r="J16" i="13"/>
  <c r="J15" i="21" s="1"/>
  <c r="AH81" i="14"/>
  <c r="T82" i="18"/>
  <c r="AA81" i="14" s="1"/>
  <c r="AH8"/>
  <c r="T9" i="18"/>
  <c r="AA8" i="14" s="1"/>
  <c r="AH58"/>
  <c r="T59" i="18"/>
  <c r="AA58" i="14" s="1"/>
  <c r="AH60"/>
  <c r="T61" i="18"/>
  <c r="AA60" i="14" s="1"/>
  <c r="AH19"/>
  <c r="T20" i="18"/>
  <c r="AA19" i="14" s="1"/>
  <c r="AH32"/>
  <c r="T33" i="18"/>
  <c r="AA32" i="14" s="1"/>
  <c r="AH15"/>
  <c r="T16" i="18"/>
  <c r="AA15" i="14" s="1"/>
  <c r="AH51"/>
  <c r="T52" i="18"/>
  <c r="AA51" i="14" s="1"/>
  <c r="AH86"/>
  <c r="T87" i="18"/>
  <c r="AA86" i="14" s="1"/>
  <c r="AH88"/>
  <c r="T89" i="18"/>
  <c r="AA88" i="14" s="1"/>
  <c r="AH87"/>
  <c r="T88" i="18"/>
  <c r="AA87" i="14" s="1"/>
  <c r="AH89"/>
  <c r="T90" i="18"/>
  <c r="AA89" i="14" s="1"/>
  <c r="AA80"/>
  <c r="D15" i="13"/>
  <c r="D14" i="21" s="1"/>
  <c r="AH114" i="14"/>
  <c r="T115" i="18"/>
  <c r="AA114" i="14" s="1"/>
  <c r="AH28"/>
  <c r="T29" i="18"/>
  <c r="AA28" i="14" s="1"/>
  <c r="AH133"/>
  <c r="T134" i="18"/>
  <c r="AA133" i="14" s="1"/>
  <c r="AH12"/>
  <c r="T13" i="18"/>
  <c r="AA12" i="14" s="1"/>
  <c r="AH48"/>
  <c r="T49" i="18"/>
  <c r="AA48" i="14" s="1"/>
  <c r="AH4"/>
  <c r="T5" i="18"/>
  <c r="AA4" i="14" s="1"/>
  <c r="AH14"/>
  <c r="T15" i="18"/>
  <c r="AA14" i="14" s="1"/>
  <c r="AH7"/>
  <c r="T8" i="18"/>
  <c r="AA7" i="14" s="1"/>
  <c r="AA121"/>
  <c r="AA109"/>
  <c r="AA125"/>
  <c r="T70" i="24"/>
  <c r="AB69" i="14" s="1"/>
  <c r="AI69"/>
  <c r="T87" i="24"/>
  <c r="AB86" i="14" s="1"/>
  <c r="AI86"/>
  <c r="T102" i="24"/>
  <c r="AI101" i="14"/>
  <c r="T92" i="24"/>
  <c r="AB91" i="14" s="1"/>
  <c r="AI91"/>
  <c r="T88" i="24"/>
  <c r="AB87" i="14" s="1"/>
  <c r="AI87"/>
  <c r="T27" i="25"/>
  <c r="AC26" i="14" s="1"/>
  <c r="AJ26"/>
  <c r="T56" i="25"/>
  <c r="AC55" i="14" s="1"/>
  <c r="AJ55"/>
  <c r="T127" i="25"/>
  <c r="AJ126" i="14"/>
  <c r="T80" i="25"/>
  <c r="AC79" i="14" s="1"/>
  <c r="AJ79"/>
  <c r="T61" i="25"/>
  <c r="AC60" i="14" s="1"/>
  <c r="AJ60"/>
  <c r="T119" i="25"/>
  <c r="AC118" i="14" s="1"/>
  <c r="AJ118"/>
  <c r="T71" i="25"/>
  <c r="AJ70" i="14"/>
  <c r="T134" i="25"/>
  <c r="AC133" i="14" s="1"/>
  <c r="AJ133"/>
  <c r="T79" i="25"/>
  <c r="AC78" i="14" s="1"/>
  <c r="AJ78"/>
  <c r="AH63"/>
  <c r="T64" i="18"/>
  <c r="AA63" i="14" s="1"/>
  <c r="AH98"/>
  <c r="T99" i="18"/>
  <c r="AA98" i="14" s="1"/>
  <c r="AH71"/>
  <c r="T72" i="18"/>
  <c r="AA71" i="14" s="1"/>
  <c r="D12" i="13"/>
  <c r="D11" i="21" s="1"/>
  <c r="AH116" i="14"/>
  <c r="T117" i="18"/>
  <c r="AA116" i="14" s="1"/>
  <c r="AH118"/>
  <c r="T119" i="18"/>
  <c r="AA118" i="14" s="1"/>
  <c r="AH24"/>
  <c r="T25" i="18"/>
  <c r="AA24" i="14" s="1"/>
  <c r="AH6"/>
  <c r="T7" i="18"/>
  <c r="AA6" i="14" s="1"/>
  <c r="AH49"/>
  <c r="T50" i="18"/>
  <c r="AA49" i="14" s="1"/>
  <c r="AH31"/>
  <c r="T32" i="18"/>
  <c r="AA31" i="14" s="1"/>
  <c r="AH38"/>
  <c r="T39" i="18"/>
  <c r="AA38" i="14" s="1"/>
  <c r="AH135"/>
  <c r="T136" i="18"/>
  <c r="AA135" i="14" s="1"/>
  <c r="AH53"/>
  <c r="T54" i="18"/>
  <c r="AA53" i="14" s="1"/>
  <c r="AH45"/>
  <c r="T46" i="18"/>
  <c r="AA45" i="14" s="1"/>
  <c r="AH20"/>
  <c r="T21" i="18"/>
  <c r="AA20" i="14" s="1"/>
  <c r="AH42"/>
  <c r="T43" i="18"/>
  <c r="AA42" i="14" s="1"/>
  <c r="AH41"/>
  <c r="T42" i="18"/>
  <c r="AA41" i="14" s="1"/>
  <c r="AH18"/>
  <c r="T19" i="18"/>
  <c r="AA18" i="14" s="1"/>
  <c r="AH11"/>
  <c r="T12" i="18"/>
  <c r="AA11" i="14" s="1"/>
  <c r="AH40"/>
  <c r="T41" i="18"/>
  <c r="AA40" i="14" s="1"/>
  <c r="AH132"/>
  <c r="T133" i="18"/>
  <c r="AA132" i="14" s="1"/>
  <c r="AH46"/>
  <c r="T47" i="18"/>
  <c r="AA46" i="14" s="1"/>
  <c r="AI37"/>
  <c r="AI52"/>
  <c r="AJ58"/>
  <c r="AJ86"/>
  <c r="AC75"/>
  <c r="AJ134"/>
  <c r="AJ114"/>
  <c r="AJ14"/>
  <c r="AJ46"/>
  <c r="N27" i="13"/>
  <c r="N26" i="21" s="1"/>
  <c r="AJ107" i="14"/>
  <c r="AJ82"/>
  <c r="AJ91"/>
  <c r="AJ97"/>
  <c r="AJ77"/>
  <c r="AJ33"/>
  <c r="AJ63"/>
  <c r="AJ32"/>
  <c r="AJ20"/>
  <c r="N18" i="13"/>
  <c r="N17" i="21" s="1"/>
  <c r="AC107" i="14"/>
  <c r="AC65"/>
  <c r="AJ74"/>
  <c r="AJ62"/>
  <c r="O13" i="13"/>
  <c r="O12" i="21" s="1"/>
  <c r="AJ92" i="14"/>
  <c r="AJ127"/>
  <c r="AJ83"/>
  <c r="T140" i="25"/>
  <c r="AC139" i="14" s="1"/>
  <c r="AJ139"/>
  <c r="T45" i="25"/>
  <c r="AC44" i="14" s="1"/>
  <c r="AJ44"/>
  <c r="T49" i="25"/>
  <c r="AC48" i="14" s="1"/>
  <c r="AJ48"/>
  <c r="AJ89"/>
  <c r="O32" i="13"/>
  <c r="O31" i="21" s="1"/>
  <c r="AJ112" i="14"/>
  <c r="AJ129"/>
  <c r="AJ10"/>
  <c r="AC121"/>
  <c r="AC104"/>
  <c r="AJ69"/>
  <c r="AJ117"/>
  <c r="O34" i="13"/>
  <c r="O33" i="21" s="1"/>
  <c r="O14" i="13"/>
  <c r="O13" i="21" s="1"/>
  <c r="T26" i="25"/>
  <c r="AC25" i="14" s="1"/>
  <c r="AJ25"/>
  <c r="T25" i="25"/>
  <c r="AC24" i="14" s="1"/>
  <c r="AJ24"/>
  <c r="T97" i="25"/>
  <c r="AC96" i="14" s="1"/>
  <c r="AJ96"/>
  <c r="T112" i="25"/>
  <c r="O29" i="13"/>
  <c r="O28" i="21" s="1"/>
  <c r="T132" i="25"/>
  <c r="AC131" i="14" s="1"/>
  <c r="AJ131"/>
  <c r="T55" i="25"/>
  <c r="AC54" i="14" s="1"/>
  <c r="AJ54"/>
  <c r="T48" i="25"/>
  <c r="AC47" i="14" s="1"/>
  <c r="AJ47"/>
  <c r="T32" i="25"/>
  <c r="AC31" i="14" s="1"/>
  <c r="AJ31"/>
  <c r="T139" i="25"/>
  <c r="AC138" i="14" s="1"/>
  <c r="AJ138"/>
  <c r="T142" i="25"/>
  <c r="AC141" i="14" s="1"/>
  <c r="AJ141"/>
  <c r="T18" i="25"/>
  <c r="AC17" i="14" s="1"/>
  <c r="AJ17"/>
  <c r="T13" i="25"/>
  <c r="AC12" i="14" s="1"/>
  <c r="AJ12"/>
  <c r="T143" i="25"/>
  <c r="AC142" i="14" s="1"/>
  <c r="AJ142"/>
  <c r="T88" i="25"/>
  <c r="AC87" i="14" s="1"/>
  <c r="AJ87"/>
  <c r="T16" i="25"/>
  <c r="AC15" i="14" s="1"/>
  <c r="AJ15"/>
  <c r="T126" i="25"/>
  <c r="AJ125" i="14"/>
  <c r="T44" i="25"/>
  <c r="AC43" i="14" s="1"/>
  <c r="AJ43"/>
  <c r="T14" i="25"/>
  <c r="AC13" i="14" s="1"/>
  <c r="AJ13"/>
  <c r="T52" i="25"/>
  <c r="AC51" i="14" s="1"/>
  <c r="AJ51"/>
  <c r="T53" i="25"/>
  <c r="AC52" i="14" s="1"/>
  <c r="AJ52"/>
  <c r="T141" i="25"/>
  <c r="AC140" i="14" s="1"/>
  <c r="AJ140"/>
  <c r="T42" i="25"/>
  <c r="AC41" i="14" s="1"/>
  <c r="AJ41"/>
  <c r="T60" i="25"/>
  <c r="AJ59" i="14"/>
  <c r="T12" i="25"/>
  <c r="AC11" i="14" s="1"/>
  <c r="AJ11"/>
  <c r="AJ103"/>
  <c r="AJ93"/>
  <c r="AJ18"/>
  <c r="AJ30"/>
  <c r="N22" i="13"/>
  <c r="N21" i="21" s="1"/>
  <c r="AJ68" i="14"/>
  <c r="AJ56"/>
  <c r="AJ75"/>
  <c r="T123" i="25"/>
  <c r="AC122" i="14" s="1"/>
  <c r="AJ122"/>
  <c r="T65" i="25"/>
  <c r="AC64" i="14" s="1"/>
  <c r="AJ64"/>
  <c r="T138" i="25"/>
  <c r="AC137" i="14" s="1"/>
  <c r="AJ137"/>
  <c r="T38" i="25"/>
  <c r="AC37" i="14" s="1"/>
  <c r="AJ37"/>
  <c r="AJ98"/>
  <c r="AJ94"/>
  <c r="AJ76"/>
  <c r="N32" i="13"/>
  <c r="N31" i="21" s="1"/>
  <c r="N19" i="13"/>
  <c r="N18" i="21" s="1"/>
  <c r="AJ3" i="14"/>
  <c r="O12" i="13"/>
  <c r="O11" i="21" s="1"/>
  <c r="AJ61" i="14"/>
  <c r="AJ53"/>
  <c r="AJ9"/>
  <c r="AJ8"/>
  <c r="AJ29"/>
  <c r="AJ121"/>
  <c r="AJ50"/>
  <c r="AJ66"/>
  <c r="T17" i="25"/>
  <c r="AC16" i="14" s="1"/>
  <c r="AJ16"/>
  <c r="AJ73"/>
  <c r="AJ57"/>
  <c r="T73" i="25"/>
  <c r="AC72" i="14" s="1"/>
  <c r="AJ72"/>
  <c r="T43" i="25"/>
  <c r="AC42" i="14" s="1"/>
  <c r="AJ42"/>
  <c r="T46" i="25"/>
  <c r="AC45" i="14" s="1"/>
  <c r="AJ45"/>
  <c r="T37" i="25"/>
  <c r="AC36" i="14" s="1"/>
  <c r="AJ36"/>
  <c r="T81" i="25"/>
  <c r="O15" i="13"/>
  <c r="O14" i="21" s="1"/>
  <c r="T136" i="25"/>
  <c r="AC135" i="14" s="1"/>
  <c r="AJ135"/>
  <c r="T82" i="25"/>
  <c r="AC81" i="14" s="1"/>
  <c r="AJ81"/>
  <c r="T23" i="24"/>
  <c r="AB22" i="14" s="1"/>
  <c r="AI22"/>
  <c r="T15" i="24"/>
  <c r="AB14" i="14" s="1"/>
  <c r="AI14"/>
  <c r="T131" i="24"/>
  <c r="AB130" i="14" s="1"/>
  <c r="AI130"/>
  <c r="T43" i="24"/>
  <c r="AB42" i="14" s="1"/>
  <c r="AI42"/>
  <c r="T31" i="24"/>
  <c r="AB30" i="14" s="1"/>
  <c r="AI30"/>
  <c r="T26" i="24"/>
  <c r="AB25" i="14" s="1"/>
  <c r="AI25"/>
  <c r="T19" i="24"/>
  <c r="AB18" i="14" s="1"/>
  <c r="AI18"/>
  <c r="T137" i="24"/>
  <c r="AB136" i="14" s="1"/>
  <c r="AI136"/>
  <c r="T21" i="24"/>
  <c r="AB20" i="14" s="1"/>
  <c r="AI20"/>
  <c r="T107" i="24"/>
  <c r="AI106" i="14"/>
  <c r="AI98"/>
  <c r="J18" i="13"/>
  <c r="J17" i="21" s="1"/>
  <c r="AI57" i="14"/>
  <c r="AI50"/>
  <c r="AI38"/>
  <c r="AI31"/>
  <c r="AI43"/>
  <c r="T111" i="24"/>
  <c r="AB110" i="14" s="1"/>
  <c r="AI110"/>
  <c r="T143" i="24"/>
  <c r="AB142" i="14" s="1"/>
  <c r="AI142"/>
  <c r="I32" i="13"/>
  <c r="I31" i="21" s="1"/>
  <c r="I31" i="13"/>
  <c r="I30" i="21" s="1"/>
  <c r="AI90" i="14"/>
  <c r="AI78"/>
  <c r="AI132"/>
  <c r="AI5"/>
  <c r="AI16"/>
  <c r="AI109"/>
  <c r="J20" i="13"/>
  <c r="J19" i="21" s="1"/>
  <c r="AI92" i="14"/>
  <c r="AI41"/>
  <c r="T30" i="24"/>
  <c r="AB29" i="14" s="1"/>
  <c r="AI29"/>
  <c r="T34" i="24"/>
  <c r="AB33" i="14" s="1"/>
  <c r="AI33"/>
  <c r="T24" i="24"/>
  <c r="AB23" i="14" s="1"/>
  <c r="AI23"/>
  <c r="T36" i="24"/>
  <c r="AB35" i="14" s="1"/>
  <c r="AI35"/>
  <c r="T135" i="24"/>
  <c r="AB134" i="14" s="1"/>
  <c r="AI134"/>
  <c r="T56" i="24"/>
  <c r="AB55" i="14" s="1"/>
  <c r="AI55"/>
  <c r="T48" i="24"/>
  <c r="AB47" i="14" s="1"/>
  <c r="AI47"/>
  <c r="T35" i="24"/>
  <c r="AB34" i="14" s="1"/>
  <c r="AI34"/>
  <c r="T16" i="24"/>
  <c r="AB15" i="14" s="1"/>
  <c r="AI15"/>
  <c r="T7" i="24"/>
  <c r="AB6" i="14" s="1"/>
  <c r="AI6"/>
  <c r="T20" i="24"/>
  <c r="AB19" i="14" s="1"/>
  <c r="AI19"/>
  <c r="T49" i="24"/>
  <c r="AB48" i="14" s="1"/>
  <c r="AI48"/>
  <c r="T82" i="24"/>
  <c r="AB81" i="14" s="1"/>
  <c r="AI81"/>
  <c r="T45" i="24"/>
  <c r="AB44" i="14" s="1"/>
  <c r="AI44"/>
  <c r="T68" i="24"/>
  <c r="AB67" i="14" s="1"/>
  <c r="AI67"/>
  <c r="T47" i="24"/>
  <c r="AB46" i="14" s="1"/>
  <c r="AI46"/>
  <c r="AI54"/>
  <c r="J25" i="13"/>
  <c r="J24" i="21" s="1"/>
  <c r="T84" i="24"/>
  <c r="AB83" i="14" s="1"/>
  <c r="AI83"/>
  <c r="T112" i="24"/>
  <c r="AI111" i="14"/>
  <c r="J13" i="13"/>
  <c r="J12" i="21" s="1"/>
  <c r="AI53" i="14"/>
  <c r="J28" i="13"/>
  <c r="J27" i="21" s="1"/>
  <c r="AI79" i="14"/>
  <c r="AI58"/>
  <c r="AI61"/>
  <c r="AI135"/>
  <c r="AI13"/>
  <c r="AI36"/>
  <c r="AI17"/>
  <c r="AI74"/>
  <c r="AI77"/>
  <c r="J29" i="13"/>
  <c r="J28" i="21" s="1"/>
  <c r="AI7" i="14"/>
  <c r="AI71"/>
  <c r="AI59"/>
  <c r="AI89"/>
  <c r="T126" i="24"/>
  <c r="AI125" i="14"/>
  <c r="T124" i="24"/>
  <c r="AI123" i="14"/>
  <c r="AI82"/>
  <c r="O26" i="13"/>
  <c r="O25" i="21" s="1"/>
  <c r="O38" i="13"/>
  <c r="O37" i="21" s="1"/>
  <c r="O18" i="13"/>
  <c r="O17" i="21" s="1"/>
  <c r="AJ95" i="14"/>
  <c r="O22" i="13"/>
  <c r="O21" i="21" s="1"/>
  <c r="AJ105" i="14"/>
  <c r="O24" i="13"/>
  <c r="O23" i="21" s="1"/>
  <c r="AJ65" i="14"/>
  <c r="O21" i="13"/>
  <c r="O20" i="21" s="1"/>
  <c r="O35" i="13"/>
  <c r="O34" i="21" s="1"/>
  <c r="O33" i="13"/>
  <c r="O32" i="21" s="1"/>
  <c r="AJ85" i="14"/>
  <c r="O16" i="13"/>
  <c r="O15" i="21" s="1"/>
  <c r="AI95" i="14"/>
  <c r="J30" i="13"/>
  <c r="J29" i="21" s="1"/>
  <c r="J24" i="13"/>
  <c r="J23" i="21" s="1"/>
  <c r="J15" i="13"/>
  <c r="J14" i="21" s="1"/>
  <c r="AI124" i="14"/>
  <c r="J36" i="13"/>
  <c r="J35" i="21" s="1"/>
  <c r="AI126" i="14"/>
  <c r="J38" i="13"/>
  <c r="J37" i="21" s="1"/>
  <c r="AI121" i="14"/>
  <c r="J34" i="13"/>
  <c r="J33" i="21" s="1"/>
  <c r="J19" i="13"/>
  <c r="J18" i="21" s="1"/>
  <c r="J33" i="13"/>
  <c r="J32" i="21" s="1"/>
  <c r="AI70" i="14"/>
  <c r="J31" i="13"/>
  <c r="J30" i="21" s="1"/>
  <c r="J14" i="13"/>
  <c r="J13" i="21" s="1"/>
  <c r="J17" i="13"/>
  <c r="J16" i="21" s="1"/>
  <c r="J32" i="13"/>
  <c r="J31" i="21" s="1"/>
  <c r="AH70" i="14"/>
  <c r="E13" i="13"/>
  <c r="E12" i="21" s="1"/>
  <c r="AH117" i="14"/>
  <c r="E32" i="13"/>
  <c r="E31" i="21" s="1"/>
  <c r="E23" i="13"/>
  <c r="E22" i="21" s="1"/>
  <c r="AH104" i="14"/>
  <c r="E26" i="13"/>
  <c r="E25" i="21" s="1"/>
  <c r="AH107" i="14"/>
  <c r="E22" i="13"/>
  <c r="E21" i="21" s="1"/>
  <c r="AH103" i="14"/>
  <c r="E19" i="13"/>
  <c r="E18" i="21" s="1"/>
  <c r="AH100" i="14"/>
  <c r="AH59"/>
  <c r="E18" i="13"/>
  <c r="E17" i="21" s="1"/>
  <c r="AH95" i="14"/>
  <c r="AH109"/>
  <c r="E28" i="13"/>
  <c r="E27" i="21" s="1"/>
  <c r="E12" i="13"/>
  <c r="E11" i="21" s="1"/>
  <c r="AH65" i="14"/>
  <c r="AH105"/>
  <c r="E24" i="13"/>
  <c r="E23" i="21" s="1"/>
  <c r="E15" i="13"/>
  <c r="E14" i="21" s="1"/>
  <c r="AH80" i="14"/>
  <c r="AH115"/>
  <c r="E31" i="13"/>
  <c r="E30" i="21" s="1"/>
  <c r="AH126" i="14"/>
  <c r="E38" i="13"/>
  <c r="E37" i="21" s="1"/>
  <c r="E25" i="13"/>
  <c r="E24" i="21" s="1"/>
  <c r="AH106" i="14"/>
  <c r="J12" i="13"/>
  <c r="AI65" i="14"/>
  <c r="AJ124"/>
  <c r="O36" i="13"/>
  <c r="O35" i="21" s="1"/>
  <c r="O25" i="13"/>
  <c r="O24" i="21" s="1"/>
  <c r="AJ106" i="14"/>
  <c r="AI102"/>
  <c r="J21" i="13"/>
  <c r="AI107" i="14"/>
  <c r="J26" i="13"/>
  <c r="AJ108" i="14"/>
  <c r="O27" i="13"/>
  <c r="O26" i="21" s="1"/>
  <c r="AJ104" i="14"/>
  <c r="O23" i="13"/>
  <c r="O22" i="21" s="1"/>
  <c r="O19" i="13"/>
  <c r="O18" i="21" s="1"/>
  <c r="AJ100" i="14"/>
  <c r="AJ109"/>
  <c r="O28" i="13"/>
  <c r="O27" i="21" s="1"/>
  <c r="AJ115" i="14"/>
  <c r="O31" i="13"/>
  <c r="O30" i="21" s="1"/>
  <c r="O17" i="13"/>
  <c r="O16" i="21" s="1"/>
  <c r="AJ90" i="14"/>
  <c r="J23" i="13"/>
  <c r="AI104" i="14"/>
  <c r="AI108"/>
  <c r="J27" i="13"/>
  <c r="C33" i="21"/>
  <c r="C27"/>
  <c r="C12"/>
  <c r="C14"/>
  <c r="C25"/>
  <c r="C31"/>
  <c r="C26"/>
  <c r="C24"/>
  <c r="C23"/>
  <c r="C13"/>
  <c r="C22"/>
  <c r="C30"/>
  <c r="C21"/>
  <c r="C17"/>
  <c r="C29"/>
  <c r="C28"/>
  <c r="C32"/>
  <c r="C18"/>
  <c r="D32"/>
  <c r="D27"/>
  <c r="D24"/>
  <c r="D28"/>
  <c r="D25"/>
  <c r="D33"/>
  <c r="H16"/>
  <c r="H25"/>
  <c r="H12"/>
  <c r="AB85" i="14" l="1"/>
  <c r="I16" i="13"/>
  <c r="I15" i="21" s="1"/>
  <c r="AB103" i="14"/>
  <c r="I22" i="13"/>
  <c r="I21" i="21" s="1"/>
  <c r="I20" i="13"/>
  <c r="I19" i="21" s="1"/>
  <c r="AB101" i="14"/>
  <c r="AC70"/>
  <c r="N13" i="13"/>
  <c r="N12" i="21" s="1"/>
  <c r="AC126" i="14"/>
  <c r="N38" i="13"/>
  <c r="N37" i="21" s="1"/>
  <c r="AC125" i="14"/>
  <c r="N37" i="13"/>
  <c r="N36" i="21" s="1"/>
  <c r="N29" i="13"/>
  <c r="N28" i="21" s="1"/>
  <c r="AC111" i="14"/>
  <c r="AC59"/>
  <c r="N11" i="13"/>
  <c r="N10" i="21" s="1"/>
  <c r="N15" i="13"/>
  <c r="N14" i="21" s="1"/>
  <c r="AC80" i="14"/>
  <c r="I35" i="13"/>
  <c r="I34" i="21" s="1"/>
  <c r="AB123" i="14"/>
  <c r="I29" i="13"/>
  <c r="I28" i="21" s="1"/>
  <c r="AB111" i="14"/>
  <c r="I25" i="13"/>
  <c r="I24" i="21" s="1"/>
  <c r="AB106" i="14"/>
  <c r="AB125"/>
  <c r="I37" i="13"/>
  <c r="I36" i="21" s="1"/>
  <c r="J11"/>
  <c r="J22"/>
  <c r="J20"/>
  <c r="J26"/>
  <c r="J25"/>
  <c r="AG51" i="18"/>
  <c r="AE51"/>
  <c r="X51" s="1"/>
  <c r="M51" l="1"/>
  <c r="AF51"/>
  <c r="Q51" s="1"/>
  <c r="J51"/>
  <c r="F21" i="13" s="1"/>
  <c r="F20" i="21" s="1"/>
  <c r="I51" i="18"/>
  <c r="E16" i="13" l="1"/>
  <c r="E15" i="21" s="1"/>
  <c r="F16" i="13"/>
  <c r="F15" i="21" s="1"/>
  <c r="E21" i="13"/>
  <c r="E20" i="21" s="1"/>
  <c r="F11" i="13"/>
  <c r="F10" i="21" s="1"/>
  <c r="E17" i="13"/>
  <c r="E16" i="21" s="1"/>
  <c r="F17" i="13"/>
  <c r="F16" i="21" s="1"/>
  <c r="E20" i="13"/>
  <c r="E19" i="21" s="1"/>
  <c r="E11" i="13"/>
  <c r="E10" i="21" s="1"/>
  <c r="F20" i="13"/>
  <c r="Y51" i="18"/>
  <c r="Z51" s="1"/>
  <c r="AA51" s="1"/>
  <c r="AO50" i="14"/>
  <c r="K51" i="18"/>
  <c r="L51"/>
  <c r="D21" i="13" s="1"/>
  <c r="D20" i="21" s="1"/>
  <c r="C16" i="13" l="1"/>
  <c r="C15" i="21" s="1"/>
  <c r="C21" i="13"/>
  <c r="C20" i="21" s="1"/>
  <c r="D17" i="13"/>
  <c r="D16" i="21" s="1"/>
  <c r="D16" i="13"/>
  <c r="D15" i="21" s="1"/>
  <c r="C11" i="13"/>
  <c r="C10" i="21" s="1"/>
  <c r="C17" i="13"/>
  <c r="C16" i="21" s="1"/>
  <c r="D20" i="13"/>
  <c r="D19" i="21" s="1"/>
  <c r="D11" i="13"/>
  <c r="D10" i="21" s="1"/>
  <c r="F19"/>
  <c r="Q50" i="14"/>
  <c r="C20" i="13"/>
  <c r="C19" i="21" s="1"/>
  <c r="S51" i="18"/>
  <c r="R51"/>
  <c r="U51" s="1"/>
  <c r="V51"/>
  <c r="P51"/>
  <c r="O51"/>
  <c r="T50" i="14"/>
  <c r="AH50" l="1"/>
  <c r="T51" i="18"/>
  <c r="AA50" i="14" s="1"/>
  <c r="V4" i="18" l="1"/>
  <c r="S4"/>
  <c r="R4"/>
  <c r="U4" s="1"/>
  <c r="AH3" i="14" l="1"/>
  <c r="T4" i="18"/>
  <c r="AA3" i="14" s="1"/>
  <c r="AO3"/>
  <c r="D459" i="11" l="1"/>
  <c r="D893"/>
  <c r="D828"/>
  <c r="D432"/>
  <c r="D771"/>
  <c r="D333"/>
  <c r="D613"/>
  <c r="D161"/>
  <c r="D768"/>
  <c r="D36"/>
  <c r="D498"/>
  <c r="D557"/>
  <c r="D89"/>
  <c r="D694"/>
  <c r="D60"/>
  <c r="D855"/>
  <c r="D226"/>
  <c r="D580"/>
  <c r="D336"/>
  <c r="D834"/>
  <c r="D948"/>
  <c r="D542"/>
  <c r="D482"/>
  <c r="D86"/>
  <c r="D355"/>
  <c r="D129"/>
  <c r="D707"/>
  <c r="D887"/>
  <c r="D958"/>
  <c r="D721"/>
  <c r="D997"/>
  <c r="D310"/>
  <c r="D17"/>
  <c r="D15"/>
  <c r="D447"/>
  <c r="D211"/>
  <c r="D616"/>
  <c r="D916"/>
  <c r="D143"/>
  <c r="D897"/>
  <c r="D621"/>
  <c r="D967"/>
  <c r="D644"/>
  <c r="D173"/>
  <c r="D116"/>
  <c r="D1000"/>
  <c r="D546"/>
  <c r="D994"/>
  <c r="D309"/>
  <c r="D235"/>
  <c r="D360"/>
  <c r="D999"/>
  <c r="D76"/>
  <c r="D588"/>
  <c r="D531"/>
  <c r="D345"/>
  <c r="D811"/>
  <c r="D169"/>
  <c r="D868"/>
  <c r="D2"/>
  <c r="D945"/>
  <c r="D699"/>
  <c r="D815"/>
  <c r="D838"/>
  <c r="D667"/>
  <c r="D111"/>
  <c r="D246"/>
  <c r="D12"/>
  <c r="D142"/>
  <c r="D475"/>
  <c r="D305"/>
  <c r="D623"/>
  <c r="D204"/>
  <c r="D618"/>
  <c r="D394"/>
  <c r="D69"/>
  <c r="D496"/>
  <c r="D797"/>
  <c r="D752"/>
  <c r="D57"/>
  <c r="D194"/>
  <c r="D684"/>
  <c r="D688"/>
  <c r="D391"/>
  <c r="D272"/>
  <c r="D933"/>
  <c r="D445"/>
  <c r="D913"/>
  <c r="D990"/>
  <c r="D457"/>
  <c r="D50"/>
  <c r="D908"/>
  <c r="D626"/>
  <c r="D852"/>
  <c r="D969"/>
  <c r="D820"/>
  <c r="D924"/>
  <c r="D229"/>
  <c r="D643"/>
  <c r="D279"/>
  <c r="D606"/>
  <c r="D843"/>
  <c r="D903"/>
  <c r="D464"/>
  <c r="D877"/>
  <c r="D427"/>
  <c r="D102"/>
  <c r="D176"/>
  <c r="D799"/>
  <c r="D658"/>
  <c r="D972"/>
  <c r="D330"/>
  <c r="D358"/>
  <c r="D876"/>
  <c r="D674"/>
  <c r="D968"/>
  <c r="D271"/>
  <c r="D374"/>
  <c r="D202"/>
  <c r="D186"/>
  <c r="D403"/>
  <c r="D906"/>
  <c r="D43"/>
  <c r="D592"/>
  <c r="D262"/>
  <c r="D343"/>
  <c r="D884"/>
  <c r="D20"/>
  <c r="D125"/>
  <c r="D22"/>
  <c r="D117"/>
  <c r="D919"/>
  <c r="D932"/>
  <c r="D689"/>
  <c r="D83"/>
  <c r="D153"/>
  <c r="D943"/>
  <c r="D227"/>
  <c r="D529"/>
  <c r="D800"/>
  <c r="D224"/>
  <c r="D278"/>
  <c r="D270"/>
  <c r="D573"/>
  <c r="D401"/>
  <c r="D901"/>
  <c r="D1002"/>
  <c r="D183"/>
  <c r="D42"/>
  <c r="D59"/>
  <c r="D923"/>
  <c r="D714"/>
  <c r="D755"/>
  <c r="D650"/>
  <c r="D888"/>
  <c r="D347"/>
  <c r="D995"/>
  <c r="D501"/>
  <c r="D416"/>
  <c r="D92"/>
  <c r="D942"/>
  <c r="D519"/>
  <c r="D773"/>
  <c r="D806"/>
  <c r="D574"/>
  <c r="D662"/>
  <c r="D867"/>
  <c r="D439"/>
  <c r="D833"/>
  <c r="D554"/>
  <c r="D593"/>
  <c r="D74"/>
  <c r="D785"/>
  <c r="D570"/>
  <c r="D672"/>
  <c r="D749"/>
  <c r="D532"/>
  <c r="D950"/>
  <c r="D678"/>
  <c r="D622"/>
  <c r="D582"/>
  <c r="D456"/>
  <c r="D846"/>
  <c r="D490"/>
  <c r="D996"/>
  <c r="D376"/>
  <c r="D735"/>
  <c r="D872"/>
  <c r="D233"/>
  <c r="D390"/>
  <c r="D664"/>
  <c r="D251"/>
  <c r="D85"/>
  <c r="D716"/>
  <c r="D801"/>
  <c r="D30"/>
  <c r="D514"/>
  <c r="D409"/>
  <c r="D545"/>
  <c r="D921"/>
  <c r="D885"/>
  <c r="D365"/>
  <c r="D41"/>
  <c r="D581"/>
  <c r="D303"/>
  <c r="D697"/>
  <c r="D973"/>
  <c r="D786"/>
  <c r="D460"/>
  <c r="D8"/>
  <c r="D977"/>
  <c r="D135"/>
  <c r="D352"/>
  <c r="D982"/>
  <c r="D265"/>
  <c r="D917"/>
  <c r="D681"/>
  <c r="D528"/>
  <c r="D505"/>
  <c r="D137"/>
  <c r="D395"/>
  <c r="D874"/>
  <c r="D663"/>
  <c r="D577"/>
  <c r="D473"/>
  <c r="D331"/>
  <c r="D25"/>
  <c r="D256"/>
  <c r="D21"/>
  <c r="D591"/>
  <c r="D805"/>
  <c r="D302"/>
  <c r="D68"/>
  <c r="D312"/>
  <c r="D348"/>
  <c r="D642"/>
  <c r="D611"/>
  <c r="D920"/>
  <c r="D122"/>
  <c r="D324"/>
  <c r="D896"/>
  <c r="D783"/>
  <c r="D702"/>
  <c r="D791"/>
  <c r="D880"/>
  <c r="D909"/>
  <c r="D575"/>
  <c r="D407"/>
  <c r="D634"/>
  <c r="D16"/>
  <c r="D677"/>
  <c r="D187"/>
  <c r="D912"/>
  <c r="D865"/>
  <c r="D640"/>
  <c r="D710"/>
  <c r="D245"/>
  <c r="D481"/>
  <c r="D653"/>
  <c r="D178"/>
  <c r="D599"/>
  <c r="D578"/>
  <c r="D691"/>
  <c r="D452"/>
  <c r="D438"/>
  <c r="D80"/>
  <c r="D283"/>
  <c r="D955"/>
  <c r="D787"/>
  <c r="D549"/>
  <c r="D217"/>
  <c r="D179"/>
  <c r="D979"/>
  <c r="D3"/>
  <c r="D465"/>
  <c r="D474"/>
  <c r="D723"/>
  <c r="D167"/>
  <c r="D670"/>
  <c r="D954"/>
  <c r="D14"/>
  <c r="D555"/>
  <c r="D489"/>
  <c r="D746"/>
  <c r="D693"/>
  <c r="D795"/>
  <c r="D332"/>
  <c r="D987"/>
  <c r="D850"/>
  <c r="D296"/>
  <c r="D687"/>
  <c r="D835"/>
  <c r="D717"/>
  <c r="D883"/>
  <c r="D992"/>
  <c r="D526"/>
  <c r="D563"/>
  <c r="D6"/>
  <c r="D951"/>
  <c r="D436"/>
  <c r="D864"/>
  <c r="D636"/>
  <c r="D453"/>
  <c r="D891"/>
  <c r="D139"/>
  <c r="D539"/>
  <c r="D100"/>
  <c r="D510"/>
  <c r="D478"/>
  <c r="D10"/>
  <c r="D507"/>
  <c r="D742"/>
  <c r="D879"/>
  <c r="D682"/>
  <c r="D381"/>
  <c r="D520"/>
  <c r="D105"/>
  <c r="D761"/>
  <c r="D541"/>
  <c r="D740"/>
  <c r="D764"/>
  <c r="D604"/>
  <c r="D168"/>
  <c r="D19"/>
  <c r="D329"/>
  <c r="D937"/>
  <c r="D405"/>
  <c r="D728"/>
  <c r="D46"/>
  <c r="D56"/>
  <c r="D813"/>
  <c r="D734"/>
  <c r="D615"/>
  <c r="D659"/>
  <c r="D321"/>
  <c r="D351"/>
  <c r="D567"/>
  <c r="D619"/>
  <c r="D424"/>
  <c r="D941"/>
  <c r="D45"/>
  <c r="D141"/>
  <c r="D978"/>
  <c r="D243"/>
  <c r="D91"/>
  <c r="D970"/>
  <c r="D782"/>
  <c r="D431"/>
  <c r="D814"/>
  <c r="D946"/>
  <c r="D779"/>
  <c r="D870"/>
  <c r="D399"/>
  <c r="D470"/>
  <c r="D433"/>
  <c r="D983"/>
  <c r="D911"/>
  <c r="D708"/>
  <c r="D733"/>
  <c r="D894"/>
  <c r="D769"/>
  <c r="D322"/>
  <c r="D804"/>
  <c r="D712"/>
  <c r="D748"/>
  <c r="D163"/>
  <c r="D84"/>
  <c r="D78"/>
  <c r="D543"/>
  <c r="D695"/>
  <c r="D562"/>
  <c r="D841"/>
  <c r="D237"/>
  <c r="D316"/>
  <c r="D560"/>
  <c r="D260"/>
  <c r="D596"/>
  <c r="D31"/>
  <c r="D216"/>
  <c r="D134"/>
  <c r="D454"/>
  <c r="D277"/>
  <c r="D37"/>
  <c r="D559"/>
  <c r="D518"/>
  <c r="D118"/>
  <c r="D860"/>
  <c r="D28"/>
  <c r="D676"/>
  <c r="D671"/>
  <c r="D388"/>
  <c r="D29"/>
  <c r="D442"/>
  <c r="D419"/>
  <c r="D150"/>
  <c r="D181"/>
  <c r="D522"/>
  <c r="D617"/>
  <c r="D458"/>
  <c r="D18"/>
  <c r="D288"/>
  <c r="D816"/>
  <c r="D326"/>
  <c r="D266"/>
  <c r="D264"/>
  <c r="D513"/>
  <c r="D844"/>
  <c r="D892"/>
  <c r="D486"/>
  <c r="D666"/>
  <c r="D727"/>
  <c r="D675"/>
  <c r="D655"/>
  <c r="D70"/>
  <c r="D201"/>
  <c r="D124"/>
  <c r="D193"/>
  <c r="D357"/>
  <c r="D257"/>
  <c r="D754"/>
  <c r="D890"/>
  <c r="D11"/>
  <c r="D608"/>
  <c r="D679"/>
  <c r="D641"/>
  <c r="D988"/>
  <c r="D535"/>
  <c r="D164"/>
  <c r="D739"/>
  <c r="D586"/>
  <c r="D197"/>
  <c r="D705"/>
  <c r="D940"/>
  <c r="D469"/>
  <c r="D188"/>
  <c r="D79"/>
  <c r="D34"/>
  <c r="D444"/>
  <c r="D729"/>
  <c r="D131"/>
  <c r="D422"/>
  <c r="D136"/>
  <c r="D701"/>
  <c r="D934"/>
  <c r="D669"/>
  <c r="D949"/>
  <c r="D778"/>
  <c r="D508"/>
  <c r="D72"/>
  <c r="D93"/>
  <c r="D323"/>
  <c r="D929"/>
  <c r="D319"/>
  <c r="D190"/>
  <c r="D462"/>
  <c r="D339"/>
  <c r="D71"/>
  <c r="D249"/>
  <c r="D430"/>
  <c r="D192"/>
  <c r="D160"/>
  <c r="D525"/>
  <c r="D335"/>
  <c r="D633"/>
  <c r="D191"/>
  <c r="D240"/>
  <c r="D957"/>
  <c r="D295"/>
  <c r="D334"/>
  <c r="D842"/>
  <c r="D449"/>
  <c r="D180"/>
  <c r="D808"/>
  <c r="D255"/>
  <c r="D576"/>
  <c r="D824"/>
  <c r="D760"/>
  <c r="D538"/>
  <c r="D241"/>
  <c r="D680"/>
  <c r="D480"/>
  <c r="D516"/>
  <c r="D889"/>
  <c r="D380"/>
  <c r="D631"/>
  <c r="D854"/>
  <c r="D605"/>
  <c r="D51"/>
  <c r="D840"/>
  <c r="D991"/>
  <c r="D668"/>
  <c r="D589"/>
  <c r="D821"/>
  <c r="D564"/>
  <c r="D151"/>
  <c r="D298"/>
  <c r="D938"/>
  <c r="D614"/>
  <c r="D683"/>
  <c r="D902"/>
  <c r="D561"/>
  <c r="D523"/>
  <c r="D412"/>
  <c r="D107"/>
  <c r="D280"/>
  <c r="D981"/>
  <c r="D346"/>
  <c r="D656"/>
  <c r="D292"/>
  <c r="D328"/>
  <c r="D27"/>
  <c r="D377"/>
  <c r="D829"/>
  <c r="D639"/>
  <c r="D250"/>
  <c r="D215"/>
  <c r="D350"/>
  <c r="D383"/>
  <c r="D492"/>
  <c r="D792"/>
  <c r="D648"/>
  <c r="D807"/>
  <c r="D398"/>
  <c r="D527"/>
  <c r="D126"/>
  <c r="D737"/>
  <c r="D113"/>
  <c r="D238"/>
  <c r="D931"/>
  <c r="D467"/>
  <c r="D440"/>
  <c r="D847"/>
  <c r="D732"/>
  <c r="D904"/>
  <c r="D595"/>
  <c r="D338"/>
  <c r="D962"/>
  <c r="D354"/>
  <c r="D289"/>
  <c r="D777"/>
  <c r="D780"/>
  <c r="D242"/>
  <c r="D628"/>
  <c r="D463"/>
  <c r="D744"/>
  <c r="D521"/>
  <c r="D845"/>
  <c r="D291"/>
  <c r="D497"/>
  <c r="D472"/>
  <c r="D98"/>
  <c r="D64"/>
  <c r="D223"/>
  <c r="D33"/>
  <c r="D741"/>
  <c r="D205"/>
  <c r="D318"/>
  <c r="D228"/>
  <c r="D959"/>
  <c r="D199"/>
  <c r="D725"/>
  <c r="D579"/>
  <c r="D451"/>
  <c r="D485"/>
  <c r="D571"/>
  <c r="D993"/>
  <c r="D899"/>
  <c r="D774"/>
  <c r="D286"/>
  <c r="D722"/>
  <c r="D468"/>
  <c r="D826"/>
  <c r="D26"/>
  <c r="D551"/>
  <c r="D953"/>
  <c r="D231"/>
  <c r="D509"/>
  <c r="D910"/>
  <c r="D652"/>
  <c r="D484"/>
  <c r="D584"/>
  <c r="D214"/>
  <c r="D515"/>
  <c r="D598"/>
  <c r="D320"/>
  <c r="D314"/>
  <c r="D558"/>
  <c r="D601"/>
  <c r="D856"/>
  <c r="D851"/>
  <c r="D831"/>
  <c r="D781"/>
  <c r="D5"/>
  <c r="D370"/>
  <c r="D661"/>
  <c r="D756"/>
  <c r="D726"/>
  <c r="D930"/>
  <c r="D32"/>
  <c r="D825"/>
  <c r="D718"/>
  <c r="D873"/>
  <c r="D52"/>
  <c r="D48"/>
  <c r="D276"/>
  <c r="D534"/>
  <c r="D548"/>
  <c r="D966"/>
  <c r="D274"/>
  <c r="D646"/>
  <c r="D809"/>
  <c r="D81"/>
  <c r="D476"/>
  <c r="D239"/>
  <c r="D121"/>
  <c r="D108"/>
  <c r="D700"/>
  <c r="D810"/>
  <c r="D692"/>
  <c r="D590"/>
  <c r="D711"/>
  <c r="D120"/>
  <c r="D905"/>
  <c r="D450"/>
  <c r="D952"/>
  <c r="D493"/>
  <c r="D103"/>
  <c r="D587"/>
  <c r="D189"/>
  <c r="D471"/>
  <c r="D234"/>
  <c r="D371"/>
  <c r="D665"/>
  <c r="D802"/>
  <c r="D258"/>
  <c r="D410"/>
  <c r="D75"/>
  <c r="D393"/>
  <c r="D290"/>
  <c r="D195"/>
  <c r="D127"/>
  <c r="D637"/>
  <c r="D106"/>
  <c r="D751"/>
  <c r="D963"/>
  <c r="D421"/>
  <c r="D762"/>
  <c r="D317"/>
  <c r="D654"/>
  <c r="D389"/>
  <c r="D156"/>
  <c r="D219"/>
  <c r="D293"/>
  <c r="D632"/>
  <c r="D848"/>
  <c r="D128"/>
  <c r="D466"/>
  <c r="D325"/>
  <c r="D736"/>
  <c r="D964"/>
  <c r="D212"/>
  <c r="D77"/>
  <c r="D110"/>
  <c r="D24"/>
  <c r="D170"/>
  <c r="D488"/>
  <c r="D294"/>
  <c r="D375"/>
  <c r="D182"/>
  <c r="D287"/>
  <c r="D530"/>
  <c r="D738"/>
  <c r="D936"/>
  <c r="D770"/>
  <c r="D960"/>
  <c r="D536"/>
  <c r="D299"/>
  <c r="D703"/>
  <c r="D13"/>
  <c r="D261"/>
  <c r="D157"/>
  <c r="D881"/>
  <c r="D306"/>
  <c r="D766"/>
  <c r="D402"/>
  <c r="D753"/>
  <c r="D9"/>
  <c r="D836"/>
  <c r="D556"/>
  <c r="D49"/>
  <c r="D552"/>
  <c r="D379"/>
  <c r="D62"/>
  <c r="D569"/>
  <c r="D443"/>
  <c r="D491"/>
  <c r="D221"/>
  <c r="D517"/>
  <c r="D281"/>
  <c r="D794"/>
  <c r="D94"/>
  <c r="D832"/>
  <c r="D434"/>
  <c r="D998"/>
  <c r="D87"/>
  <c r="D285"/>
  <c r="D853"/>
  <c r="D747"/>
  <c r="D819"/>
  <c r="D39"/>
  <c r="D47"/>
  <c r="D73"/>
  <c r="D327"/>
  <c r="D361"/>
  <c r="D638"/>
  <c r="D839"/>
  <c r="D185"/>
  <c r="D382"/>
  <c r="D353"/>
  <c r="D504"/>
  <c r="D148"/>
  <c r="D649"/>
  <c r="D715"/>
  <c r="D503"/>
  <c r="D166"/>
  <c r="D583"/>
  <c r="D109"/>
  <c r="D798"/>
  <c r="D236"/>
  <c r="D767"/>
  <c r="D417"/>
  <c r="D603"/>
  <c r="D461"/>
  <c r="D4"/>
  <c r="D415"/>
  <c r="D175"/>
  <c r="D420"/>
  <c r="D862"/>
  <c r="D720"/>
  <c r="D429"/>
  <c r="D138"/>
  <c r="D803"/>
  <c r="D426"/>
  <c r="D898"/>
  <c r="D620"/>
  <c r="D706"/>
  <c r="D400"/>
  <c r="D408"/>
  <c r="D414"/>
  <c r="D1001"/>
  <c r="D7"/>
  <c r="D926"/>
  <c r="D935"/>
  <c r="D533"/>
  <c r="D177"/>
  <c r="D40"/>
  <c r="D90"/>
  <c r="D44"/>
  <c r="D184"/>
  <c r="D428"/>
  <c r="D301"/>
  <c r="D704"/>
  <c r="D213"/>
  <c r="D158"/>
  <c r="D823"/>
  <c r="D311"/>
  <c r="D553"/>
  <c r="D925"/>
  <c r="D67"/>
  <c r="D651"/>
  <c r="D247"/>
  <c r="D572"/>
  <c r="D858"/>
  <c r="D455"/>
  <c r="D300"/>
  <c r="D38"/>
  <c r="D796"/>
  <c r="D123"/>
  <c r="D479"/>
  <c r="D425"/>
  <c r="D165"/>
  <c r="D609"/>
  <c r="D230"/>
  <c r="D411"/>
  <c r="D342"/>
  <c r="D624"/>
  <c r="D284"/>
  <c r="D155"/>
  <c r="D961"/>
  <c r="D159"/>
  <c r="D254"/>
  <c r="D696"/>
  <c r="D154"/>
  <c r="D308"/>
  <c r="D610"/>
  <c r="D23"/>
  <c r="D222"/>
  <c r="D364"/>
  <c r="D506"/>
  <c r="D927"/>
  <c r="D494"/>
  <c r="D372"/>
  <c r="D757"/>
  <c r="D112"/>
  <c r="D984"/>
  <c r="D119"/>
  <c r="D248"/>
  <c r="D818"/>
  <c r="D55"/>
  <c r="D477"/>
  <c r="D487"/>
  <c r="D660"/>
  <c r="D871"/>
  <c r="D980"/>
  <c r="D366"/>
  <c r="D315"/>
  <c r="D385"/>
  <c r="D63"/>
  <c r="D918"/>
  <c r="D500"/>
  <c r="D645"/>
  <c r="D35"/>
  <c r="D397"/>
  <c r="D114"/>
  <c r="D625"/>
  <c r="D406"/>
  <c r="D524"/>
  <c r="D763"/>
  <c r="D54"/>
  <c r="D99"/>
  <c r="D602"/>
  <c r="D437"/>
  <c r="D307"/>
  <c r="D775"/>
  <c r="D344"/>
  <c r="D95"/>
  <c r="D882"/>
  <c r="D907"/>
  <c r="D220"/>
  <c r="D550"/>
  <c r="D915"/>
  <c r="D709"/>
  <c r="D206"/>
  <c r="D817"/>
  <c r="D386"/>
  <c r="D989"/>
  <c r="D565"/>
  <c r="D96"/>
  <c r="D776"/>
  <c r="D149"/>
  <c r="D115"/>
  <c r="D724"/>
  <c r="D597"/>
  <c r="D822"/>
  <c r="D97"/>
  <c r="D630"/>
  <c r="D66"/>
  <c r="D423"/>
  <c r="D731"/>
  <c r="D146"/>
  <c r="D866"/>
  <c r="D859"/>
  <c r="D363"/>
  <c r="D367"/>
  <c r="D857"/>
  <c r="D369"/>
  <c r="D341"/>
  <c r="D900"/>
  <c r="D540"/>
  <c r="D483"/>
  <c r="D895"/>
  <c r="D788"/>
  <c r="D511"/>
  <c r="D101"/>
  <c r="D566"/>
  <c r="D512"/>
  <c r="D793"/>
  <c r="D612"/>
  <c r="D435"/>
  <c r="D171"/>
  <c r="D765"/>
  <c r="D65"/>
  <c r="D607"/>
  <c r="D827"/>
  <c r="D263"/>
  <c r="D392"/>
  <c r="D657"/>
  <c r="D673"/>
  <c r="D259"/>
  <c r="D282"/>
  <c r="D759"/>
  <c r="D208"/>
  <c r="D975"/>
  <c r="D448"/>
  <c r="D863"/>
  <c r="D965"/>
  <c r="D594"/>
  <c r="D418"/>
  <c r="D268"/>
  <c r="D568"/>
  <c r="D944"/>
  <c r="D172"/>
  <c r="D304"/>
  <c r="D53"/>
  <c r="D82"/>
  <c r="D713"/>
  <c r="D384"/>
  <c r="D269"/>
  <c r="D203"/>
  <c r="D875"/>
  <c r="D685"/>
  <c r="D232"/>
  <c r="D976"/>
  <c r="D837"/>
  <c r="D537"/>
  <c r="D61"/>
  <c r="D368"/>
  <c r="D758"/>
  <c r="D359"/>
  <c r="D928"/>
  <c r="D196"/>
  <c r="D362"/>
  <c r="D719"/>
  <c r="D789"/>
  <c r="D922"/>
  <c r="D830"/>
  <c r="D104"/>
  <c r="D698"/>
  <c r="D273"/>
  <c r="D378"/>
  <c r="D790"/>
  <c r="D130"/>
  <c r="D745"/>
  <c r="D690"/>
  <c r="D275"/>
  <c r="D252"/>
  <c r="D849"/>
  <c r="D986"/>
  <c r="D502"/>
  <c r="D162"/>
  <c r="D730"/>
  <c r="D886"/>
  <c r="D413"/>
  <c r="D974"/>
  <c r="D495"/>
  <c r="D313"/>
  <c r="D225"/>
  <c r="D267"/>
  <c r="D209"/>
  <c r="D585"/>
  <c r="D446"/>
  <c r="D244"/>
  <c r="D499"/>
  <c r="D869"/>
  <c r="D629"/>
  <c r="D349"/>
  <c r="D686"/>
  <c r="D878"/>
  <c r="D218"/>
  <c r="D144"/>
  <c r="D340"/>
  <c r="D947"/>
  <c r="D635"/>
  <c r="D743"/>
  <c r="D200"/>
  <c r="D772"/>
  <c r="D600"/>
  <c r="D58"/>
  <c r="D939"/>
  <c r="D387"/>
  <c r="D152"/>
  <c r="D174"/>
  <c r="D337"/>
  <c r="D441"/>
  <c r="D210"/>
  <c r="D88"/>
  <c r="D812"/>
  <c r="D861"/>
  <c r="D985"/>
  <c r="D396"/>
  <c r="D198"/>
  <c r="D132"/>
  <c r="D147"/>
  <c r="D647"/>
  <c r="D784"/>
  <c r="D140"/>
  <c r="D373"/>
  <c r="D207"/>
  <c r="D145"/>
  <c r="D627"/>
  <c r="D133"/>
  <c r="D914"/>
  <c r="D297"/>
  <c r="D971"/>
  <c r="D956"/>
  <c r="D356"/>
  <c r="D547"/>
  <c r="D253"/>
  <c r="D544"/>
  <c r="D750"/>
  <c r="D404"/>
  <c r="AA253" l="1"/>
  <c r="Z253" s="1"/>
  <c r="Y244"/>
  <c r="AA244" s="1"/>
  <c r="Z244" s="1"/>
  <c r="Y209"/>
  <c r="Y210" s="1"/>
  <c r="AA267"/>
  <c r="Z267" s="1"/>
  <c r="AA225"/>
  <c r="Z225" s="1"/>
  <c r="AA275"/>
  <c r="Z275" s="1"/>
  <c r="AA273"/>
  <c r="Z273" s="1"/>
  <c r="Y196"/>
  <c r="AA196" s="1"/>
  <c r="Z196" s="1"/>
  <c r="Y232"/>
  <c r="AA232"/>
  <c r="Z232" s="1"/>
  <c r="AA269"/>
  <c r="Z269" s="1"/>
  <c r="AA268"/>
  <c r="Z268" s="1"/>
  <c r="AA208"/>
  <c r="Z208" s="1"/>
  <c r="AA282"/>
  <c r="Z282" s="1"/>
  <c r="AA259"/>
  <c r="Z259" s="1"/>
  <c r="AA263"/>
  <c r="Z263" s="1"/>
  <c r="Y171"/>
  <c r="Y172" s="1"/>
  <c r="AA172" s="1"/>
  <c r="Z172" s="1"/>
  <c r="Y222"/>
  <c r="Y223" s="1"/>
  <c r="AA254"/>
  <c r="Z254" s="1"/>
  <c r="AA284"/>
  <c r="Z284" s="1"/>
  <c r="AA285"/>
  <c r="Z285" s="1"/>
  <c r="AA281"/>
  <c r="Z281" s="1"/>
  <c r="AA221"/>
  <c r="Z221" s="1"/>
  <c r="AA261"/>
  <c r="Z261" s="1"/>
  <c r="AA287"/>
  <c r="Z287" s="1"/>
  <c r="Y182"/>
  <c r="Y183" s="1"/>
  <c r="AA170"/>
  <c r="Z170" s="1"/>
  <c r="AA195"/>
  <c r="Z195" s="1"/>
  <c r="AA258"/>
  <c r="Z258" s="1"/>
  <c r="AA274"/>
  <c r="Z274" s="1"/>
  <c r="AA276"/>
  <c r="Z276" s="1"/>
  <c r="AA231"/>
  <c r="Z231" s="1"/>
  <c r="AA286"/>
  <c r="Z286" s="1"/>
  <c r="Y250"/>
  <c r="Y251" s="1"/>
  <c r="AA280"/>
  <c r="Z280" s="1"/>
  <c r="AA255"/>
  <c r="Z255" s="1"/>
  <c r="AA249"/>
  <c r="Z249" s="1"/>
  <c r="AA257"/>
  <c r="Z257" s="1"/>
  <c r="AA264"/>
  <c r="Z264" s="1"/>
  <c r="AA266"/>
  <c r="Z266" s="1"/>
  <c r="AA288"/>
  <c r="Z288" s="1"/>
  <c r="AA181"/>
  <c r="Z181" s="1"/>
  <c r="AA277"/>
  <c r="Z277" s="1"/>
  <c r="AA260"/>
  <c r="Z260" s="1"/>
  <c r="AA243"/>
  <c r="Z243" s="1"/>
  <c r="Y3"/>
  <c r="Y4" s="1"/>
  <c r="AA4" s="1"/>
  <c r="Z4" s="1"/>
  <c r="AA283"/>
  <c r="Z283" s="1"/>
  <c r="AA256"/>
  <c r="Z256" s="1"/>
  <c r="AA265"/>
  <c r="Z265" s="1"/>
  <c r="Y233"/>
  <c r="Y234" s="1"/>
  <c r="AA270"/>
  <c r="Z270" s="1"/>
  <c r="AA278"/>
  <c r="Z278" s="1"/>
  <c r="AA262"/>
  <c r="Z262" s="1"/>
  <c r="AA271"/>
  <c r="Z271" s="1"/>
  <c r="AA279"/>
  <c r="Z279" s="1"/>
  <c r="AA272"/>
  <c r="Z272" s="1"/>
  <c r="I6" i="21"/>
  <c r="N6"/>
  <c r="C3" i="30"/>
  <c r="H3"/>
  <c r="M3"/>
  <c r="D6" i="21"/>
  <c r="Y226" i="11"/>
  <c r="Y5" l="1"/>
  <c r="AA5" s="1"/>
  <c r="Z5" s="1"/>
  <c r="Y197"/>
  <c r="Y198" s="1"/>
  <c r="Y199" s="1"/>
  <c r="AA209"/>
  <c r="Z209" s="1"/>
  <c r="Y6"/>
  <c r="Y7" s="1"/>
  <c r="AA7" s="1"/>
  <c r="Z7" s="1"/>
  <c r="AA210"/>
  <c r="Z210" s="1"/>
  <c r="Y211"/>
  <c r="AA234"/>
  <c r="Z234" s="1"/>
  <c r="Y235"/>
  <c r="AA198"/>
  <c r="Z198" s="1"/>
  <c r="Y252"/>
  <c r="AA251"/>
  <c r="Z251" s="1"/>
  <c r="Y227"/>
  <c r="AA226"/>
  <c r="Z226" s="1"/>
  <c r="Y184"/>
  <c r="AA183"/>
  <c r="Z183" s="1"/>
  <c r="Y224"/>
  <c r="AA224" s="1"/>
  <c r="Z224" s="1"/>
  <c r="AA223"/>
  <c r="Z223" s="1"/>
  <c r="I31" i="30"/>
  <c r="D31"/>
  <c r="E31"/>
  <c r="J31"/>
  <c r="F4" i="33"/>
  <c r="O3" i="14"/>
  <c r="O5"/>
  <c r="F6" i="33"/>
  <c r="Y245" i="11"/>
  <c r="Y173"/>
  <c r="AA233"/>
  <c r="Z233" s="1"/>
  <c r="AA222"/>
  <c r="Z222" s="1"/>
  <c r="AA171"/>
  <c r="Z171" s="1"/>
  <c r="O4" i="14"/>
  <c r="F5" i="33"/>
  <c r="C31" i="30"/>
  <c r="H29"/>
  <c r="H31"/>
  <c r="M30"/>
  <c r="M29"/>
  <c r="H30"/>
  <c r="AA6" i="11"/>
  <c r="Z6" s="1"/>
  <c r="AA250"/>
  <c r="Z250" s="1"/>
  <c r="AA182"/>
  <c r="Z182" s="1"/>
  <c r="AA197" l="1"/>
  <c r="Z197" s="1"/>
  <c r="Y8"/>
  <c r="AA8" s="1"/>
  <c r="Z8" s="1"/>
  <c r="AA245"/>
  <c r="Z245" s="1"/>
  <c r="Y246"/>
  <c r="AA184"/>
  <c r="Z184" s="1"/>
  <c r="Y185"/>
  <c r="Y253"/>
  <c r="Y254" s="1"/>
  <c r="Y255" s="1"/>
  <c r="Y256" s="1"/>
  <c r="Y257" s="1"/>
  <c r="Y258" s="1"/>
  <c r="Y259" s="1"/>
  <c r="Y260" s="1"/>
  <c r="Y261" s="1"/>
  <c r="Y262" s="1"/>
  <c r="Y263" s="1"/>
  <c r="Y264" s="1"/>
  <c r="Y265" s="1"/>
  <c r="Y266" s="1"/>
  <c r="Y267" s="1"/>
  <c r="Y268" s="1"/>
  <c r="Y269" s="1"/>
  <c r="Y270" s="1"/>
  <c r="Y271" s="1"/>
  <c r="Y272" s="1"/>
  <c r="Y273" s="1"/>
  <c r="Y274" s="1"/>
  <c r="Y275" s="1"/>
  <c r="Y276" s="1"/>
  <c r="Y277" s="1"/>
  <c r="Y278" s="1"/>
  <c r="Y279" s="1"/>
  <c r="Y280" s="1"/>
  <c r="Y281" s="1"/>
  <c r="Y282" s="1"/>
  <c r="Y283" s="1"/>
  <c r="Y284" s="1"/>
  <c r="Y285" s="1"/>
  <c r="Y286" s="1"/>
  <c r="Y287" s="1"/>
  <c r="Y288" s="1"/>
  <c r="Y289" s="1"/>
  <c r="AA289" s="1"/>
  <c r="Z289" s="1"/>
  <c r="AA252"/>
  <c r="Z252" s="1"/>
  <c r="Y9"/>
  <c r="AA173"/>
  <c r="Z173" s="1"/>
  <c r="Y174"/>
  <c r="AA235"/>
  <c r="Z235" s="1"/>
  <c r="Y236"/>
  <c r="Y228"/>
  <c r="AA227"/>
  <c r="Z227" s="1"/>
  <c r="Y200"/>
  <c r="AA199"/>
  <c r="Z199" s="1"/>
  <c r="AA211"/>
  <c r="Z211" s="1"/>
  <c r="Y212"/>
  <c r="AA174" l="1"/>
  <c r="Z174" s="1"/>
  <c r="Y175"/>
  <c r="Y247"/>
  <c r="AA246"/>
  <c r="Z246" s="1"/>
  <c r="AA200"/>
  <c r="Z200" s="1"/>
  <c r="Y201"/>
  <c r="Y229"/>
  <c r="AA228"/>
  <c r="Z228" s="1"/>
  <c r="AA212"/>
  <c r="Z212" s="1"/>
  <c r="Y213"/>
  <c r="AA236"/>
  <c r="Z236" s="1"/>
  <c r="Y237"/>
  <c r="AA9"/>
  <c r="Z9" s="1"/>
  <c r="Y10"/>
  <c r="Y186"/>
  <c r="AA185"/>
  <c r="Z185" s="1"/>
  <c r="Y230" l="1"/>
  <c r="AA229"/>
  <c r="Z229" s="1"/>
  <c r="AA237"/>
  <c r="Z237" s="1"/>
  <c r="Y238"/>
  <c r="AA10"/>
  <c r="Z10" s="1"/>
  <c r="Y11"/>
  <c r="Y214"/>
  <c r="AA213"/>
  <c r="Z213" s="1"/>
  <c r="AA201"/>
  <c r="Z201" s="1"/>
  <c r="Y202"/>
  <c r="AA175"/>
  <c r="Z175" s="1"/>
  <c r="Y176"/>
  <c r="Y187"/>
  <c r="AA186"/>
  <c r="Z186" s="1"/>
  <c r="Y248"/>
  <c r="AA247"/>
  <c r="Z247" s="1"/>
  <c r="AA248" l="1"/>
  <c r="Z248" s="1"/>
  <c r="Y249"/>
  <c r="AA187"/>
  <c r="Z187" s="1"/>
  <c r="Y188"/>
  <c r="Y231"/>
  <c r="AA230"/>
  <c r="Z230" s="1"/>
  <c r="Y203"/>
  <c r="AA202"/>
  <c r="Z202" s="1"/>
  <c r="AA11"/>
  <c r="Z11" s="1"/>
  <c r="Y12"/>
  <c r="Y215"/>
  <c r="AA214"/>
  <c r="Z214" s="1"/>
  <c r="Y177"/>
  <c r="AA176"/>
  <c r="Z176" s="1"/>
  <c r="Y239"/>
  <c r="AA238"/>
  <c r="Z238" s="1"/>
  <c r="Y13" l="1"/>
  <c r="AA12"/>
  <c r="Z12" s="1"/>
  <c r="AA239"/>
  <c r="Z239" s="1"/>
  <c r="Y240"/>
  <c r="AA215"/>
  <c r="Z215" s="1"/>
  <c r="Y216"/>
  <c r="Y204"/>
  <c r="AA203"/>
  <c r="Z203" s="1"/>
  <c r="Y178"/>
  <c r="AA177"/>
  <c r="Z177" s="1"/>
  <c r="Y189"/>
  <c r="AA188"/>
  <c r="Z188" s="1"/>
  <c r="Y179" l="1"/>
  <c r="AA178"/>
  <c r="Z178" s="1"/>
  <c r="AA189"/>
  <c r="Z189" s="1"/>
  <c r="Y190"/>
  <c r="Y205"/>
  <c r="AA204"/>
  <c r="Z204" s="1"/>
  <c r="Y14"/>
  <c r="AA13"/>
  <c r="Z13" s="1"/>
  <c r="AA216"/>
  <c r="Z216" s="1"/>
  <c r="Y217"/>
  <c r="AA240"/>
  <c r="Z240" s="1"/>
  <c r="Y241"/>
  <c r="Y206" l="1"/>
  <c r="AA205"/>
  <c r="Z205" s="1"/>
  <c r="Y218"/>
  <c r="AA217"/>
  <c r="Z217" s="1"/>
  <c r="AA14"/>
  <c r="Z14" s="1"/>
  <c r="Y15"/>
  <c r="Y180"/>
  <c r="AA179"/>
  <c r="Z179" s="1"/>
  <c r="AA241"/>
  <c r="Z241" s="1"/>
  <c r="Y242"/>
  <c r="AA190"/>
  <c r="Z190" s="1"/>
  <c r="Y191"/>
  <c r="Y207" l="1"/>
  <c r="AA206"/>
  <c r="Z206" s="1"/>
  <c r="AA242"/>
  <c r="Z242" s="1"/>
  <c r="Y243"/>
  <c r="Y16"/>
  <c r="AA15"/>
  <c r="Z15" s="1"/>
  <c r="Y181"/>
  <c r="AA180"/>
  <c r="Z180" s="1"/>
  <c r="AA218"/>
  <c r="Z218" s="1"/>
  <c r="Y219"/>
  <c r="AA191"/>
  <c r="Z191" s="1"/>
  <c r="Y192"/>
  <c r="Y193" l="1"/>
  <c r="AA192"/>
  <c r="Z192" s="1"/>
  <c r="AA16"/>
  <c r="Z16" s="1"/>
  <c r="Y17"/>
  <c r="AA207"/>
  <c r="Z207" s="1"/>
  <c r="Y208"/>
  <c r="Y220"/>
  <c r="AA219"/>
  <c r="Z219" s="1"/>
  <c r="AA193" l="1"/>
  <c r="Z193" s="1"/>
  <c r="Y194"/>
  <c r="AA220"/>
  <c r="Z220" s="1"/>
  <c r="Y221"/>
  <c r="AA17"/>
  <c r="Z17" s="1"/>
  <c r="Y18"/>
  <c r="AA18" l="1"/>
  <c r="Z18" s="1"/>
  <c r="Y19"/>
  <c r="Y195"/>
  <c r="AA194"/>
  <c r="Z194" s="1"/>
  <c r="AA19" l="1"/>
  <c r="Z19" s="1"/>
  <c r="Y20"/>
  <c r="Y21" l="1"/>
  <c r="AA20"/>
  <c r="Z20" s="1"/>
  <c r="Y22" l="1"/>
  <c r="AA21"/>
  <c r="Z21" s="1"/>
  <c r="Y23" l="1"/>
  <c r="AA22"/>
  <c r="Z22" s="1"/>
  <c r="Y24" l="1"/>
  <c r="AA23"/>
  <c r="Z23" s="1"/>
  <c r="Y25" l="1"/>
  <c r="AA24"/>
  <c r="Z24" s="1"/>
  <c r="Y26" l="1"/>
  <c r="AA25"/>
  <c r="Z25" s="1"/>
  <c r="AA26" l="1"/>
  <c r="Z26" s="1"/>
  <c r="Y27"/>
  <c r="AA27" l="1"/>
  <c r="Z27" s="1"/>
  <c r="Y28"/>
  <c r="Y29" l="1"/>
  <c r="AA28"/>
  <c r="Z28" s="1"/>
  <c r="AA29" l="1"/>
  <c r="Z29" s="1"/>
  <c r="Y30"/>
  <c r="Y31" l="1"/>
  <c r="AA30"/>
  <c r="Z30" s="1"/>
  <c r="Y32" l="1"/>
  <c r="AA31"/>
  <c r="Z31" s="1"/>
  <c r="AA32" l="1"/>
  <c r="Z32" s="1"/>
  <c r="Y33"/>
  <c r="Y34" l="1"/>
  <c r="AA33"/>
  <c r="Z33" s="1"/>
  <c r="Y35" l="1"/>
  <c r="AA34"/>
  <c r="Z34" s="1"/>
  <c r="AA35" l="1"/>
  <c r="Z35" s="1"/>
  <c r="Y36"/>
  <c r="AA36" l="1"/>
  <c r="Z36" s="1"/>
  <c r="Y37"/>
  <c r="AA37" l="1"/>
  <c r="Z37" s="1"/>
  <c r="Y38"/>
  <c r="AA38" l="1"/>
  <c r="Z38" s="1"/>
  <c r="Y39"/>
  <c r="AA39" l="1"/>
  <c r="Z39" s="1"/>
  <c r="Y40"/>
  <c r="AA40" l="1"/>
  <c r="Z40" s="1"/>
  <c r="Y41"/>
  <c r="AA41" l="1"/>
  <c r="Z41" s="1"/>
  <c r="Y42"/>
  <c r="AA42" l="1"/>
  <c r="Z42" s="1"/>
  <c r="Y43"/>
  <c r="Y44" l="1"/>
  <c r="AA43"/>
  <c r="Z43" s="1"/>
  <c r="AA44" l="1"/>
  <c r="Z44" s="1"/>
  <c r="Y45"/>
  <c r="AA45" l="1"/>
  <c r="Z45" s="1"/>
  <c r="Y46"/>
  <c r="AA46" l="1"/>
  <c r="Z46" s="1"/>
  <c r="Y47"/>
  <c r="Y48" l="1"/>
  <c r="AA47"/>
  <c r="Z47" s="1"/>
  <c r="Y49" l="1"/>
  <c r="AA48"/>
  <c r="Z48" s="1"/>
  <c r="AA49" l="1"/>
  <c r="Z49" s="1"/>
  <c r="Y50"/>
  <c r="Y51" l="1"/>
  <c r="AA50"/>
  <c r="Z50" s="1"/>
  <c r="AA51" l="1"/>
  <c r="Z51" s="1"/>
  <c r="Y52"/>
  <c r="Y53" l="1"/>
  <c r="AA52"/>
  <c r="Z52" s="1"/>
  <c r="Y54" l="1"/>
  <c r="AA53"/>
  <c r="Z53" s="1"/>
  <c r="AA54" l="1"/>
  <c r="Z54" s="1"/>
  <c r="Y55"/>
  <c r="Y56" l="1"/>
  <c r="AA55"/>
  <c r="Z55" s="1"/>
  <c r="Y57" l="1"/>
  <c r="AA56"/>
  <c r="Z56" s="1"/>
  <c r="Y58" l="1"/>
  <c r="AA57"/>
  <c r="Z57" s="1"/>
  <c r="Y59" l="1"/>
  <c r="AA58"/>
  <c r="Z58" s="1"/>
  <c r="AA59" l="1"/>
  <c r="Z59" s="1"/>
  <c r="Y60"/>
  <c r="AA60" l="1"/>
  <c r="Z60" s="1"/>
  <c r="Y61"/>
  <c r="AA61" l="1"/>
  <c r="Z61" s="1"/>
  <c r="Y62"/>
  <c r="Y63" l="1"/>
  <c r="AA62"/>
  <c r="Z62" s="1"/>
  <c r="Y64" l="1"/>
  <c r="AA63"/>
  <c r="Z63" s="1"/>
  <c r="Y65" l="1"/>
  <c r="AA64"/>
  <c r="Z64" s="1"/>
  <c r="Y66" l="1"/>
  <c r="AA65"/>
  <c r="Z65" s="1"/>
  <c r="Y67" l="1"/>
  <c r="AA66"/>
  <c r="Z66" s="1"/>
  <c r="AA67" l="1"/>
  <c r="Z67" s="1"/>
  <c r="Y68"/>
  <c r="AA68" l="1"/>
  <c r="Z68" s="1"/>
  <c r="Y69"/>
  <c r="AA69" l="1"/>
  <c r="Z69" s="1"/>
  <c r="Y70"/>
  <c r="AA70" l="1"/>
  <c r="Z70" s="1"/>
  <c r="Y71"/>
  <c r="AA71" l="1"/>
  <c r="Z71" s="1"/>
  <c r="Y72"/>
  <c r="AA72" l="1"/>
  <c r="Z72" s="1"/>
  <c r="Y73"/>
  <c r="AA73" l="1"/>
  <c r="Z73" s="1"/>
  <c r="Y74"/>
  <c r="Y75" l="1"/>
  <c r="AA74"/>
  <c r="Z74" s="1"/>
  <c r="Y76" l="1"/>
  <c r="AA75"/>
  <c r="Z75" s="1"/>
  <c r="Y77" l="1"/>
  <c r="AA76"/>
  <c r="Z76" s="1"/>
  <c r="Y78" l="1"/>
  <c r="AA77"/>
  <c r="Z77" s="1"/>
  <c r="AA78" l="1"/>
  <c r="Z78" s="1"/>
  <c r="Y79"/>
  <c r="AA79" l="1"/>
  <c r="Z79" s="1"/>
  <c r="Y80"/>
  <c r="AA80" l="1"/>
  <c r="Z80" s="1"/>
  <c r="Y81"/>
  <c r="AA81" l="1"/>
  <c r="Z81" s="1"/>
  <c r="Y82"/>
  <c r="Y83" l="1"/>
  <c r="AA82"/>
  <c r="Z82" s="1"/>
  <c r="Y84" l="1"/>
  <c r="AA83"/>
  <c r="Z83" s="1"/>
  <c r="AA84" l="1"/>
  <c r="Z84" s="1"/>
  <c r="Y85"/>
  <c r="AA85" l="1"/>
  <c r="Z85" s="1"/>
  <c r="Y86"/>
  <c r="AA86" l="1"/>
  <c r="Z86" s="1"/>
  <c r="Y87"/>
  <c r="AA87" l="1"/>
  <c r="Z87" s="1"/>
  <c r="Y88"/>
  <c r="AA88" l="1"/>
  <c r="Z88" s="1"/>
  <c r="Y89"/>
  <c r="Y90" l="1"/>
  <c r="AA89"/>
  <c r="Z89" s="1"/>
  <c r="AA90" l="1"/>
  <c r="Z90" s="1"/>
  <c r="Y91"/>
  <c r="Y92" l="1"/>
  <c r="AA91"/>
  <c r="Z91" s="1"/>
  <c r="Y93" l="1"/>
  <c r="AA92"/>
  <c r="Z92" s="1"/>
  <c r="AA93" l="1"/>
  <c r="Z93" s="1"/>
  <c r="Y94"/>
  <c r="Y95" l="1"/>
  <c r="AA94"/>
  <c r="Z94" s="1"/>
  <c r="Y96" l="1"/>
  <c r="AA95"/>
  <c r="Z95" s="1"/>
  <c r="Y97" l="1"/>
  <c r="AA96"/>
  <c r="Z96" s="1"/>
  <c r="Y98" l="1"/>
  <c r="AA97"/>
  <c r="Z97" s="1"/>
  <c r="Y99" l="1"/>
  <c r="AA98"/>
  <c r="Z98" s="1"/>
  <c r="AA99" l="1"/>
  <c r="Z99" s="1"/>
  <c r="Y100"/>
  <c r="Y101" l="1"/>
  <c r="AA100"/>
  <c r="Z100" s="1"/>
  <c r="Y102" l="1"/>
  <c r="AA101"/>
  <c r="Z101" s="1"/>
  <c r="Y103" l="1"/>
  <c r="AA102"/>
  <c r="Z102" s="1"/>
  <c r="Y104" l="1"/>
  <c r="AA103"/>
  <c r="Z103" s="1"/>
  <c r="Y105" l="1"/>
  <c r="AA104"/>
  <c r="Z104" s="1"/>
  <c r="Y106" l="1"/>
  <c r="AA105"/>
  <c r="Z105" s="1"/>
  <c r="AA106" l="1"/>
  <c r="Z106" s="1"/>
  <c r="Y107"/>
  <c r="Y108" l="1"/>
  <c r="AA107"/>
  <c r="Z107" s="1"/>
  <c r="Y109" l="1"/>
  <c r="AA108"/>
  <c r="Z108" s="1"/>
  <c r="AA109" l="1"/>
  <c r="Z109" s="1"/>
  <c r="Y110"/>
  <c r="Y111" l="1"/>
  <c r="AA110"/>
  <c r="Z110" s="1"/>
  <c r="Y112" l="1"/>
  <c r="AA111"/>
  <c r="Z111" s="1"/>
  <c r="Y113" l="1"/>
  <c r="AA112"/>
  <c r="Z112" s="1"/>
  <c r="Y114" l="1"/>
  <c r="AA113"/>
  <c r="Z113" s="1"/>
  <c r="Y115" l="1"/>
  <c r="AA114"/>
  <c r="Z114" s="1"/>
  <c r="Y116" l="1"/>
  <c r="AA115"/>
  <c r="Z115" s="1"/>
  <c r="Y117" l="1"/>
  <c r="AA116"/>
  <c r="Z116" s="1"/>
  <c r="AA117" l="1"/>
  <c r="Z117" s="1"/>
  <c r="Y118"/>
  <c r="AA118" l="1"/>
  <c r="Z118" s="1"/>
  <c r="Y119"/>
  <c r="AA119" l="1"/>
  <c r="Z119" s="1"/>
  <c r="Y120"/>
  <c r="Y121" l="1"/>
  <c r="AA120"/>
  <c r="Z120" s="1"/>
  <c r="Y122" l="1"/>
  <c r="AA121"/>
  <c r="Z121" s="1"/>
  <c r="Y123" l="1"/>
  <c r="AA122"/>
  <c r="Z122" s="1"/>
  <c r="AA123" l="1"/>
  <c r="Z123" s="1"/>
  <c r="Y124"/>
  <c r="Y125" l="1"/>
  <c r="AA124"/>
  <c r="Z124" s="1"/>
  <c r="Y126" l="1"/>
  <c r="AA125"/>
  <c r="Z125" s="1"/>
  <c r="Y127" l="1"/>
  <c r="AA126"/>
  <c r="Z126" s="1"/>
  <c r="Y128" l="1"/>
  <c r="AA127"/>
  <c r="Z127" s="1"/>
  <c r="AA128" l="1"/>
  <c r="Z128" s="1"/>
  <c r="Y129"/>
  <c r="Y130" l="1"/>
  <c r="AA129"/>
  <c r="Z129" s="1"/>
  <c r="AA130" l="1"/>
  <c r="Z130" s="1"/>
  <c r="Y131"/>
  <c r="AA131" l="1"/>
  <c r="Z131" s="1"/>
  <c r="Y132"/>
  <c r="AA132" l="1"/>
  <c r="Z132" s="1"/>
  <c r="Y133"/>
  <c r="AA133" l="1"/>
  <c r="Z133" s="1"/>
  <c r="Y134"/>
  <c r="Y135" l="1"/>
  <c r="AA134"/>
  <c r="Z134" s="1"/>
  <c r="AA135" l="1"/>
  <c r="Z135" s="1"/>
  <c r="Y136"/>
  <c r="AA136" l="1"/>
  <c r="Z136" s="1"/>
  <c r="Y137"/>
  <c r="Y138" l="1"/>
  <c r="AA137"/>
  <c r="Z137" s="1"/>
  <c r="AA138" l="1"/>
  <c r="Z138" s="1"/>
  <c r="Y139"/>
  <c r="AA139" l="1"/>
  <c r="Z139" s="1"/>
  <c r="Y140"/>
  <c r="AA140" l="1"/>
  <c r="Z140" s="1"/>
  <c r="Y141"/>
  <c r="AA141" l="1"/>
  <c r="Z141" s="1"/>
  <c r="Y142"/>
  <c r="AA142" l="1"/>
  <c r="Z142" s="1"/>
  <c r="Y143"/>
  <c r="Y144" l="1"/>
  <c r="AA143"/>
  <c r="Z143" s="1"/>
  <c r="AA144" l="1"/>
  <c r="Z144" s="1"/>
  <c r="Y145"/>
  <c r="AA145" l="1"/>
  <c r="Z145" s="1"/>
  <c r="Y146"/>
  <c r="Y147" l="1"/>
  <c r="AA146"/>
  <c r="Z146" s="1"/>
  <c r="AA147" l="1"/>
  <c r="Z147" s="1"/>
  <c r="Y148"/>
  <c r="AA148" l="1"/>
  <c r="Z148" s="1"/>
  <c r="Y149"/>
  <c r="Y150" l="1"/>
  <c r="AA149"/>
  <c r="Z149" s="1"/>
  <c r="AA150" l="1"/>
  <c r="Z150" s="1"/>
  <c r="Y151"/>
  <c r="Y152" l="1"/>
  <c r="AA151"/>
  <c r="Z151" s="1"/>
  <c r="AA152" l="1"/>
  <c r="Z152" s="1"/>
  <c r="Y153"/>
  <c r="Y154" l="1"/>
  <c r="AA153"/>
  <c r="Z153" s="1"/>
  <c r="Y155" l="1"/>
  <c r="AA154"/>
  <c r="Z154" s="1"/>
  <c r="Y156" l="1"/>
  <c r="AA155"/>
  <c r="Z155" s="1"/>
  <c r="Y157" l="1"/>
  <c r="AA156"/>
  <c r="Z156" s="1"/>
  <c r="Y158" l="1"/>
  <c r="AA157"/>
  <c r="Z157" s="1"/>
  <c r="Y159" l="1"/>
  <c r="AA158"/>
  <c r="Z158" s="1"/>
  <c r="AA159" l="1"/>
  <c r="Z159" s="1"/>
  <c r="Y160"/>
  <c r="AA160" l="1"/>
  <c r="Z160" s="1"/>
  <c r="Y161"/>
  <c r="Y162" l="1"/>
  <c r="AA161"/>
  <c r="Z161" s="1"/>
  <c r="AA162" l="1"/>
  <c r="Z162" s="1"/>
  <c r="Y163"/>
  <c r="AA163" l="1"/>
  <c r="Z163" s="1"/>
  <c r="Y164"/>
  <c r="Y165" l="1"/>
  <c r="AA164"/>
  <c r="Z164" s="1"/>
  <c r="Y166" l="1"/>
  <c r="AA165"/>
  <c r="Z165" s="1"/>
  <c r="AA166" l="1"/>
  <c r="Z166" s="1"/>
  <c r="Y167"/>
  <c r="Y168" l="1"/>
  <c r="AA167"/>
  <c r="Z167" s="1"/>
  <c r="AA168" l="1"/>
  <c r="Z168" s="1"/>
  <c r="Y169"/>
  <c r="AA169" s="1"/>
  <c r="Z169" s="1"/>
</calcChain>
</file>

<file path=xl/sharedStrings.xml><?xml version="1.0" encoding="utf-8"?>
<sst xmlns="http://schemas.openxmlformats.org/spreadsheetml/2006/main" count="5941" uniqueCount="994">
  <si>
    <t>Flux Bin</t>
  </si>
  <si>
    <t>%LF</t>
  </si>
  <si>
    <t>Model</t>
  </si>
  <si>
    <t>Current (A)</t>
  </si>
  <si>
    <t>Index</t>
  </si>
  <si>
    <t>Flux</t>
  </si>
  <si>
    <t>Bin</t>
  </si>
  <si>
    <t>Currents</t>
  </si>
  <si>
    <t>LED1</t>
  </si>
  <si>
    <t>LED2</t>
  </si>
  <si>
    <t>LED3</t>
  </si>
  <si>
    <t>(none)</t>
  </si>
  <si>
    <t>Price</t>
  </si>
  <si>
    <t>$/lm</t>
  </si>
  <si>
    <t>lm/$</t>
  </si>
  <si>
    <t>¢/lm</t>
  </si>
  <si>
    <t>Options</t>
  </si>
  <si>
    <t>Voltage</t>
  </si>
  <si>
    <t>Power</t>
  </si>
  <si>
    <t>Efficacy</t>
  </si>
  <si>
    <t>PREFERENCES</t>
  </si>
  <si>
    <t>Decimal Places</t>
  </si>
  <si>
    <t>Decimals</t>
  </si>
  <si>
    <t>Compare:</t>
  </si>
  <si>
    <t>Temp</t>
  </si>
  <si>
    <t>Tj (ºC)</t>
  </si>
  <si>
    <t>Tsp (ºC)</t>
  </si>
  <si>
    <t>Temp Coeff of V</t>
  </si>
  <si>
    <t>Current</t>
  </si>
  <si>
    <t>Target Lumens :</t>
  </si>
  <si>
    <t># of LEDs</t>
  </si>
  <si>
    <t>LED Vf</t>
  </si>
  <si>
    <t>LED W</t>
  </si>
  <si>
    <t>LED lm</t>
  </si>
  <si>
    <t>LED lm/W</t>
  </si>
  <si>
    <t>SYS $</t>
  </si>
  <si>
    <t>SYS lm/W</t>
  </si>
  <si>
    <t>SYS Power</t>
  </si>
  <si>
    <t>SYS W</t>
  </si>
  <si>
    <t>SYS # LED</t>
  </si>
  <si>
    <t>x</t>
  </si>
  <si>
    <t>SYS lm tot</t>
  </si>
  <si>
    <t>SYS lm per</t>
  </si>
  <si>
    <t>SYS lm total</t>
  </si>
  <si>
    <t>SYS lm per LED</t>
  </si>
  <si>
    <t>Optical Efficiency:</t>
  </si>
  <si>
    <t>Electrical Efficiency:</t>
  </si>
  <si>
    <t>System:</t>
  </si>
  <si>
    <t>LED 1</t>
  </si>
  <si>
    <t>LED 2</t>
  </si>
  <si>
    <t>LED 3</t>
  </si>
  <si>
    <t>Current (Fine)</t>
  </si>
  <si>
    <t>Current (Medium)</t>
  </si>
  <si>
    <t>Current (Coarse)</t>
  </si>
  <si>
    <t>Current Display Range:</t>
  </si>
  <si>
    <t>LED Multiple</t>
  </si>
  <si>
    <t>x1</t>
  </si>
  <si>
    <t>x2</t>
  </si>
  <si>
    <t>x3</t>
  </si>
  <si>
    <t>x4</t>
  </si>
  <si>
    <t>x5</t>
  </si>
  <si>
    <t>x6</t>
  </si>
  <si>
    <t>x7</t>
  </si>
  <si>
    <t>x8</t>
  </si>
  <si>
    <t>x9</t>
  </si>
  <si>
    <t>x10</t>
  </si>
  <si>
    <t>x11</t>
  </si>
  <si>
    <t>x12</t>
  </si>
  <si>
    <t>x13</t>
  </si>
  <si>
    <t>x14</t>
  </si>
  <si>
    <t>x15</t>
  </si>
  <si>
    <t>x16</t>
  </si>
  <si>
    <t>x17</t>
  </si>
  <si>
    <t>x18</t>
  </si>
  <si>
    <t>x19</t>
  </si>
  <si>
    <t>x20</t>
  </si>
  <si>
    <t>x21</t>
  </si>
  <si>
    <t>x22</t>
  </si>
  <si>
    <t>x23</t>
  </si>
  <si>
    <t>x24</t>
  </si>
  <si>
    <t>x25</t>
  </si>
  <si>
    <t>x26</t>
  </si>
  <si>
    <t>x27</t>
  </si>
  <si>
    <t>x28</t>
  </si>
  <si>
    <t>x29</t>
  </si>
  <si>
    <t>x30</t>
  </si>
  <si>
    <t>x31</t>
  </si>
  <si>
    <t>x32</t>
  </si>
  <si>
    <t>x33</t>
  </si>
  <si>
    <t>x34</t>
  </si>
  <si>
    <t>x35</t>
  </si>
  <si>
    <t>x36</t>
  </si>
  <si>
    <t>x37</t>
  </si>
  <si>
    <t>x38</t>
  </si>
  <si>
    <t>x39</t>
  </si>
  <si>
    <t>x40</t>
  </si>
  <si>
    <t>x41</t>
  </si>
  <si>
    <t>x42</t>
  </si>
  <si>
    <t>x43</t>
  </si>
  <si>
    <t>x44</t>
  </si>
  <si>
    <t>x45</t>
  </si>
  <si>
    <t>x46</t>
  </si>
  <si>
    <t>x47</t>
  </si>
  <si>
    <t>x48</t>
  </si>
  <si>
    <t>x49</t>
  </si>
  <si>
    <t>x50</t>
  </si>
  <si>
    <t>x51</t>
  </si>
  <si>
    <t>x52</t>
  </si>
  <si>
    <t>x53</t>
  </si>
  <si>
    <t>x54</t>
  </si>
  <si>
    <t>x55</t>
  </si>
  <si>
    <t>x56</t>
  </si>
  <si>
    <t>x57</t>
  </si>
  <si>
    <t>x58</t>
  </si>
  <si>
    <t>x59</t>
  </si>
  <si>
    <t>x60</t>
  </si>
  <si>
    <t>x61</t>
  </si>
  <si>
    <t>x62</t>
  </si>
  <si>
    <t>x63</t>
  </si>
  <si>
    <t>x64</t>
  </si>
  <si>
    <t>x65</t>
  </si>
  <si>
    <t>x66</t>
  </si>
  <si>
    <t>x67</t>
  </si>
  <si>
    <t>x68</t>
  </si>
  <si>
    <t>x69</t>
  </si>
  <si>
    <t>x70</t>
  </si>
  <si>
    <t>x71</t>
  </si>
  <si>
    <t>x72</t>
  </si>
  <si>
    <t>x73</t>
  </si>
  <si>
    <t>x74</t>
  </si>
  <si>
    <t>x75</t>
  </si>
  <si>
    <t>x76</t>
  </si>
  <si>
    <t>x77</t>
  </si>
  <si>
    <t>x78</t>
  </si>
  <si>
    <t>x79</t>
  </si>
  <si>
    <t>x80</t>
  </si>
  <si>
    <t>x81</t>
  </si>
  <si>
    <t>x82</t>
  </si>
  <si>
    <t>x83</t>
  </si>
  <si>
    <t>x84</t>
  </si>
  <si>
    <t>x85</t>
  </si>
  <si>
    <t>x86</t>
  </si>
  <si>
    <t>x87</t>
  </si>
  <si>
    <t>x88</t>
  </si>
  <si>
    <t>x89</t>
  </si>
  <si>
    <t>x90</t>
  </si>
  <si>
    <t>x91</t>
  </si>
  <si>
    <t>x92</t>
  </si>
  <si>
    <t>x93</t>
  </si>
  <si>
    <t>x94</t>
  </si>
  <si>
    <t>x95</t>
  </si>
  <si>
    <t>x96</t>
  </si>
  <si>
    <t>x97</t>
  </si>
  <si>
    <t>x98</t>
  </si>
  <si>
    <t>x99</t>
  </si>
  <si>
    <t>x100</t>
  </si>
  <si>
    <t>x101</t>
  </si>
  <si>
    <t>x102</t>
  </si>
  <si>
    <t>x103</t>
  </si>
  <si>
    <t>x104</t>
  </si>
  <si>
    <t>x105</t>
  </si>
  <si>
    <t>x106</t>
  </si>
  <si>
    <t>x107</t>
  </si>
  <si>
    <t>x108</t>
  </si>
  <si>
    <t>x109</t>
  </si>
  <si>
    <t>x110</t>
  </si>
  <si>
    <t>x111</t>
  </si>
  <si>
    <t>x112</t>
  </si>
  <si>
    <t>x113</t>
  </si>
  <si>
    <t>x114</t>
  </si>
  <si>
    <t>x115</t>
  </si>
  <si>
    <t>x116</t>
  </si>
  <si>
    <t>x117</t>
  </si>
  <si>
    <t>x118</t>
  </si>
  <si>
    <t>x119</t>
  </si>
  <si>
    <t>x120</t>
  </si>
  <si>
    <t>x121</t>
  </si>
  <si>
    <t>x122</t>
  </si>
  <si>
    <t>x123</t>
  </si>
  <si>
    <t>x124</t>
  </si>
  <si>
    <t>x125</t>
  </si>
  <si>
    <t>x126</t>
  </si>
  <si>
    <t>x127</t>
  </si>
  <si>
    <t>x128</t>
  </si>
  <si>
    <t>x129</t>
  </si>
  <si>
    <t>x130</t>
  </si>
  <si>
    <t>x131</t>
  </si>
  <si>
    <t>x132</t>
  </si>
  <si>
    <t>x133</t>
  </si>
  <si>
    <t>x134</t>
  </si>
  <si>
    <t>x135</t>
  </si>
  <si>
    <t>x136</t>
  </si>
  <si>
    <t>x137</t>
  </si>
  <si>
    <t>x138</t>
  </si>
  <si>
    <t>x139</t>
  </si>
  <si>
    <t>x140</t>
  </si>
  <si>
    <t>x141</t>
  </si>
  <si>
    <t>x142</t>
  </si>
  <si>
    <t>x143</t>
  </si>
  <si>
    <t>x144</t>
  </si>
  <si>
    <t>x145</t>
  </si>
  <si>
    <t>x146</t>
  </si>
  <si>
    <t>x147</t>
  </si>
  <si>
    <t>x148</t>
  </si>
  <si>
    <t>x149</t>
  </si>
  <si>
    <t>x150</t>
  </si>
  <si>
    <t>x151</t>
  </si>
  <si>
    <t>x152</t>
  </si>
  <si>
    <t>x153</t>
  </si>
  <si>
    <t>x154</t>
  </si>
  <si>
    <t>x155</t>
  </si>
  <si>
    <t>x156</t>
  </si>
  <si>
    <t>x157</t>
  </si>
  <si>
    <t>x158</t>
  </si>
  <si>
    <t>x159</t>
  </si>
  <si>
    <t>x160</t>
  </si>
  <si>
    <t>x161</t>
  </si>
  <si>
    <t>x162</t>
  </si>
  <si>
    <t>x163</t>
  </si>
  <si>
    <t>x164</t>
  </si>
  <si>
    <t>x165</t>
  </si>
  <si>
    <t>x166</t>
  </si>
  <si>
    <t>x167</t>
  </si>
  <si>
    <t>x168</t>
  </si>
  <si>
    <t>x169</t>
  </si>
  <si>
    <t>x170</t>
  </si>
  <si>
    <t>x171</t>
  </si>
  <si>
    <t>x172</t>
  </si>
  <si>
    <t>x173</t>
  </si>
  <si>
    <t>x174</t>
  </si>
  <si>
    <t>x175</t>
  </si>
  <si>
    <t>x176</t>
  </si>
  <si>
    <t>x177</t>
  </si>
  <si>
    <t>x178</t>
  </si>
  <si>
    <t>x179</t>
  </si>
  <si>
    <t>x180</t>
  </si>
  <si>
    <t>x181</t>
  </si>
  <si>
    <t>x182</t>
  </si>
  <si>
    <t>x183</t>
  </si>
  <si>
    <t>x184</t>
  </si>
  <si>
    <t>x185</t>
  </si>
  <si>
    <t>x186</t>
  </si>
  <si>
    <t>x187</t>
  </si>
  <si>
    <t>x188</t>
  </si>
  <si>
    <t>x189</t>
  </si>
  <si>
    <t>x190</t>
  </si>
  <si>
    <t>x191</t>
  </si>
  <si>
    <t>x192</t>
  </si>
  <si>
    <t>x193</t>
  </si>
  <si>
    <t>x194</t>
  </si>
  <si>
    <t>x195</t>
  </si>
  <si>
    <t>x196</t>
  </si>
  <si>
    <t>x197</t>
  </si>
  <si>
    <t>x198</t>
  </si>
  <si>
    <t>x199</t>
  </si>
  <si>
    <t>x200</t>
  </si>
  <si>
    <t>Multiple</t>
  </si>
  <si>
    <t>T Type</t>
  </si>
  <si>
    <t>T Value</t>
  </si>
  <si>
    <t>Chart Labels</t>
  </si>
  <si>
    <t>Options (Verbose)</t>
  </si>
  <si>
    <t>LED Power (W)</t>
  </si>
  <si>
    <t>LED Forward Voltage (V)</t>
  </si>
  <si>
    <t>LED Luminous Flux (lm)</t>
  </si>
  <si>
    <t>LED Luminous Efficacy (lm/W)</t>
  </si>
  <si>
    <t>Lumens per Dollar (lm/$)</t>
  </si>
  <si>
    <t>Dollars per Lumen ($/lm)</t>
  </si>
  <si>
    <r>
      <t>Cents per Lumen (</t>
    </r>
    <r>
      <rPr>
        <sz val="10"/>
        <rFont val="Calibri"/>
        <family val="2"/>
      </rPr>
      <t>¢</t>
    </r>
    <r>
      <rPr>
        <sz val="10"/>
        <rFont val="Arial"/>
        <family val="2"/>
      </rPr>
      <t>/lm)</t>
    </r>
  </si>
  <si>
    <r>
      <t>Junction Temperature (</t>
    </r>
    <r>
      <rPr>
        <sz val="10"/>
        <rFont val="Calibri"/>
        <family val="2"/>
      </rPr>
      <t>°</t>
    </r>
    <r>
      <rPr>
        <sz val="10"/>
        <rFont val="Arial"/>
        <family val="2"/>
      </rPr>
      <t>C)</t>
    </r>
  </si>
  <si>
    <t># of LEDs to Achieve System Target Lumens</t>
  </si>
  <si>
    <t>Total System Wattage (W)</t>
  </si>
  <si>
    <t>Total System Light Output (lm)</t>
  </si>
  <si>
    <t>Light Output per LED in System (lm)</t>
  </si>
  <si>
    <t>Total System Efficacy (lm/W)</t>
  </si>
  <si>
    <t>Total System Cost ($)</t>
  </si>
  <si>
    <t>Chart 1</t>
  </si>
  <si>
    <t>x axis led1</t>
  </si>
  <si>
    <t>x axis led2</t>
  </si>
  <si>
    <t>x axis led3</t>
  </si>
  <si>
    <t>y axis:</t>
  </si>
  <si>
    <t>x axis:</t>
  </si>
  <si>
    <t>current</t>
  </si>
  <si>
    <t>Chart 2</t>
  </si>
  <si>
    <t>LED</t>
  </si>
  <si>
    <t>Temperature</t>
  </si>
  <si>
    <t>Chart 3</t>
  </si>
  <si>
    <t>Chart 4</t>
  </si>
  <si>
    <t>System Parameters</t>
  </si>
  <si>
    <t>Target Lumens</t>
  </si>
  <si>
    <t>Optical Efficiency</t>
  </si>
  <si>
    <t>Electrical Efficiency</t>
  </si>
  <si>
    <t xml:space="preserve">Electrical Efficiency:  </t>
  </si>
  <si>
    <t xml:space="preserve">Optical Efficiency:  </t>
  </si>
  <si>
    <t xml:space="preserve">Target Lumens :  </t>
  </si>
  <si>
    <t>Ta (ºC)</t>
  </si>
  <si>
    <t>Current (Extra Fine)</t>
  </si>
  <si>
    <t>LED %LF</t>
  </si>
  <si>
    <t>LED Relative Luminous Flux</t>
  </si>
  <si>
    <t>y axis led1</t>
  </si>
  <si>
    <t>y axis led2</t>
  </si>
  <si>
    <t>y axis led3</t>
  </si>
  <si>
    <t>Values from CHARACTERIZE tab</t>
  </si>
  <si>
    <t>Values from MODELS tab</t>
  </si>
  <si>
    <t>Vf</t>
  </si>
  <si>
    <t>Power for Temperature Calculations</t>
  </si>
  <si>
    <t>Calculations</t>
  </si>
  <si>
    <t>LF degradation factor due to temperature</t>
  </si>
  <si>
    <t>Lumens (not rounded)</t>
  </si>
  <si>
    <t>Voltage (not rounded)</t>
  </si>
  <si>
    <t>pcb-hs</t>
  </si>
  <si>
    <t>Thermal:</t>
  </si>
  <si>
    <t>Tsp (°C)</t>
  </si>
  <si>
    <t>Ta (°C)</t>
  </si>
  <si>
    <t>Rth pcb</t>
  </si>
  <si>
    <t>Rth pcb-hs</t>
  </si>
  <si>
    <t>Rth hs</t>
  </si>
  <si>
    <t>Ta</t>
  </si>
  <si>
    <t>Thermal "mode"</t>
  </si>
  <si>
    <t>hs</t>
  </si>
  <si>
    <t>Rth 
(°C/W)</t>
  </si>
  <si>
    <t>Max Tj</t>
  </si>
  <si>
    <r>
      <t>Solder Point Temperature (</t>
    </r>
    <r>
      <rPr>
        <sz val="10"/>
        <rFont val="Calibri"/>
        <family val="2"/>
      </rPr>
      <t>°</t>
    </r>
    <r>
      <rPr>
        <sz val="10"/>
        <rFont val="Arial"/>
        <family val="2"/>
      </rPr>
      <t>C)</t>
    </r>
  </si>
  <si>
    <r>
      <t>Min HS in</t>
    </r>
    <r>
      <rPr>
        <b/>
        <sz val="10"/>
        <rFont val="Calibri"/>
        <family val="2"/>
      </rPr>
      <t>²</t>
    </r>
  </si>
  <si>
    <t>Min HS mm²</t>
  </si>
  <si>
    <t>Help</t>
  </si>
  <si>
    <t>Desired Max</t>
  </si>
  <si>
    <t>Tj (°C)</t>
  </si>
  <si>
    <t>Max HS Rth</t>
  </si>
  <si>
    <r>
      <t>Maximum Heat Sink Thermal Resistance (</t>
    </r>
    <r>
      <rPr>
        <sz val="10"/>
        <rFont val="Calibri"/>
        <family val="2"/>
      </rPr>
      <t>°</t>
    </r>
    <r>
      <rPr>
        <sz val="10"/>
        <rFont val="Arial"/>
        <family val="2"/>
      </rPr>
      <t>C/W)</t>
    </r>
  </si>
  <si>
    <t>Max Tsp</t>
  </si>
  <si>
    <t>Remember: set LED Multiple!</t>
  </si>
  <si>
    <r>
      <t>Minimum Heat Sink Area (in</t>
    </r>
    <r>
      <rPr>
        <sz val="10"/>
        <rFont val="Arial"/>
        <family val="2"/>
      </rPr>
      <t>)</t>
    </r>
  </si>
  <si>
    <r>
      <t>Minimum Heat Sink Area (mm</t>
    </r>
    <r>
      <rPr>
        <sz val="10"/>
        <rFont val="Arial"/>
        <family val="2"/>
      </rPr>
      <t>)</t>
    </r>
  </si>
  <si>
    <t>Min HS in</t>
  </si>
  <si>
    <t>Min HS mm</t>
  </si>
  <si>
    <t>White</t>
  </si>
  <si>
    <t>Royal Blue</t>
  </si>
  <si>
    <t>Brand</t>
  </si>
  <si>
    <t>Family</t>
  </si>
  <si>
    <t>Current (V. Coarse)</t>
  </si>
  <si>
    <t>%LF Polynomial Fit</t>
  </si>
  <si>
    <t>x^3</t>
  </si>
  <si>
    <t>x^2</t>
  </si>
  <si>
    <t>a</t>
  </si>
  <si>
    <t>Vf Polynomial Fit</t>
  </si>
  <si>
    <t>%LF vs Tj Slope</t>
  </si>
  <si>
    <t>Thermal Resistance</t>
  </si>
  <si>
    <t>Flux Bins</t>
  </si>
  <si>
    <t>Min</t>
  </si>
  <si>
    <t>Max</t>
  </si>
  <si>
    <t>--- WHITE ---</t>
  </si>
  <si>
    <t>Thermal Parameters</t>
  </si>
  <si>
    <t>F</t>
  </si>
  <si>
    <t>G</t>
  </si>
  <si>
    <t>H</t>
  </si>
  <si>
    <t>J</t>
  </si>
  <si>
    <t>K</t>
  </si>
  <si>
    <t>TYP {5000K}</t>
  </si>
  <si>
    <t>TYP {4000K}</t>
  </si>
  <si>
    <t>TYP {3500K}</t>
  </si>
  <si>
    <t>TYP {3000K}</t>
  </si>
  <si>
    <t>H0</t>
  </si>
  <si>
    <t>J0</t>
  </si>
  <si>
    <t>K2</t>
  </si>
  <si>
    <t>E0</t>
  </si>
  <si>
    <t>F0</t>
  </si>
  <si>
    <t>G0</t>
  </si>
  <si>
    <t>K0</t>
  </si>
  <si>
    <t>M0</t>
  </si>
  <si>
    <t>Thermal Mode</t>
  </si>
  <si>
    <t>Thermal</t>
  </si>
  <si>
    <t>Calculated Values</t>
  </si>
  <si>
    <t>Tj @ 100% LF</t>
  </si>
  <si>
    <t>Values from MODELS database</t>
  </si>
  <si>
    <t>Cree XLamp MC-E 4S {CW/NW/WW}</t>
  </si>
  <si>
    <t>M</t>
  </si>
  <si>
    <t>Cree XLamp MC-E 2S/2P {CW/NW/WW}</t>
  </si>
  <si>
    <t>Cree XLamp MC-E 4P {CW/NW/WW}</t>
  </si>
  <si>
    <t>Cree XLamp ML-B {CW/WW}</t>
  </si>
  <si>
    <t>Cree XLamp ML-C {CW/WW}</t>
  </si>
  <si>
    <t>J2</t>
  </si>
  <si>
    <t>J3</t>
  </si>
  <si>
    <t>K3</t>
  </si>
  <si>
    <t>Cree XLamp ML-CS {CW/WW}</t>
  </si>
  <si>
    <t>Cree XLamp ML-E {CW/WW}</t>
  </si>
  <si>
    <t>M2</t>
  </si>
  <si>
    <t>M3</t>
  </si>
  <si>
    <t>N2</t>
  </si>
  <si>
    <t>N3</t>
  </si>
  <si>
    <t>N4</t>
  </si>
  <si>
    <t>Cree XLamp ML-ES {CW/WW}</t>
  </si>
  <si>
    <t>Cree XLamp MX-3 {CW/WW}</t>
  </si>
  <si>
    <t>P3</t>
  </si>
  <si>
    <t>P4</t>
  </si>
  <si>
    <t>Q2</t>
  </si>
  <si>
    <t>Q3</t>
  </si>
  <si>
    <t>Q4</t>
  </si>
  <si>
    <t>Q5</t>
  </si>
  <si>
    <t>R2</t>
  </si>
  <si>
    <t>Cree XLamp MX-6 {CW/WW}</t>
  </si>
  <si>
    <t>P2</t>
  </si>
  <si>
    <t>R3</t>
  </si>
  <si>
    <t>R4</t>
  </si>
  <si>
    <t>R5</t>
  </si>
  <si>
    <t>Cree XLamp XB-D {AWT}</t>
  </si>
  <si>
    <t>S6</t>
  </si>
  <si>
    <t>T2</t>
  </si>
  <si>
    <t>T3</t>
  </si>
  <si>
    <t>T4</t>
  </si>
  <si>
    <t>T5</t>
  </si>
  <si>
    <t>T6</t>
  </si>
  <si>
    <t>U2</t>
  </si>
  <si>
    <t>Cree XLamp XM-L 6V {EZW}</t>
  </si>
  <si>
    <t>U3</t>
  </si>
  <si>
    <t>U4</t>
  </si>
  <si>
    <t>U5</t>
  </si>
  <si>
    <t>Cree XLamp XM-L 12V {EZW}</t>
  </si>
  <si>
    <t>Cree XLamp XM-L {HVW}</t>
  </si>
  <si>
    <t>S2</t>
  </si>
  <si>
    <t>S3</t>
  </si>
  <si>
    <t>S4</t>
  </si>
  <si>
    <t>S5</t>
  </si>
  <si>
    <t>Cree XLamp XP-C {CW/NW/WW}</t>
  </si>
  <si>
    <t>Cree XLamp XP-E {CW/NW/WW}</t>
  </si>
  <si>
    <t>Cree XLamp XP-G {CW/NW/WW}</t>
  </si>
  <si>
    <t>Cree XLamp XR-C {CW/NW/WW}</t>
  </si>
  <si>
    <t>Cree XLamp XR-E {CW}</t>
  </si>
  <si>
    <t>Cree XLamp XR-E {NW/WW}</t>
  </si>
  <si>
    <t>F2</t>
  </si>
  <si>
    <t>3000K 80CRI typ</t>
  </si>
  <si>
    <t>2700K 80CRI typ</t>
  </si>
  <si>
    <t>TYP</t>
  </si>
  <si>
    <t>3000K 95CRI typ</t>
  </si>
  <si>
    <t>2700K 95CRI typ</t>
  </si>
  <si>
    <t>P</t>
  </si>
  <si>
    <t>Q</t>
  </si>
  <si>
    <t>6500K 70CRI min</t>
  </si>
  <si>
    <t>6500K 70CRI typ</t>
  </si>
  <si>
    <t>5700K 70CRI min</t>
  </si>
  <si>
    <t>5700K 70CRI typ</t>
  </si>
  <si>
    <t>5000K 70CRI min</t>
  </si>
  <si>
    <t>5000K 70CRI typ</t>
  </si>
  <si>
    <t>3000K 90CRI min</t>
  </si>
  <si>
    <t>3000K 90CRI typ</t>
  </si>
  <si>
    <t>4000K 70CRI min</t>
  </si>
  <si>
    <t>4000K 70CRI typ</t>
  </si>
  <si>
    <t>4000K 80CRI typ</t>
  </si>
  <si>
    <t>P0</t>
  </si>
  <si>
    <t>3500K 80CRI typ</t>
  </si>
  <si>
    <t>4000K 80CRI min</t>
  </si>
  <si>
    <t>3000K 80CRI min</t>
  </si>
  <si>
    <t>2700K 80CRI min</t>
  </si>
  <si>
    <t>2700K 90CRI min</t>
  </si>
  <si>
    <t>2700K 90CRI typ</t>
  </si>
  <si>
    <t>3500K 80CRI min</t>
  </si>
  <si>
    <t>5000K 80CRI min</t>
  </si>
  <si>
    <t>5000K 80CRI typ</t>
  </si>
  <si>
    <t>Q0</t>
  </si>
  <si>
    <t>W2</t>
  </si>
  <si>
    <t>X2</t>
  </si>
  <si>
    <t>Y2</t>
  </si>
  <si>
    <t>Z2</t>
  </si>
  <si>
    <t>A2</t>
  </si>
  <si>
    <t>G2</t>
  </si>
  <si>
    <t>6500K 90CRI typ</t>
  </si>
  <si>
    <t>5000K 90CRI min</t>
  </si>
  <si>
    <t>F7</t>
  </si>
  <si>
    <t>F8</t>
  </si>
  <si>
    <t>F9</t>
  </si>
  <si>
    <t>J4</t>
  </si>
  <si>
    <t>K4</t>
  </si>
  <si>
    <t>K6</t>
  </si>
  <si>
    <t>BB</t>
  </si>
  <si>
    <t>DB</t>
  </si>
  <si>
    <t>Cree XLamp XP-E {RB}</t>
  </si>
  <si>
    <t>Cree XLamp XR-E {RB}</t>
  </si>
  <si>
    <t>Cree XLamp XT-E {RB}</t>
  </si>
  <si>
    <t>Cree XLamp ML-E {B}</t>
  </si>
  <si>
    <t>Cree XLamp XP-C {B}</t>
  </si>
  <si>
    <t>Cree XLamp XP-E {B}</t>
  </si>
  <si>
    <t>Cree XLamp XR-C {B}</t>
  </si>
  <si>
    <t>Cree XLamp XR-E {B}</t>
  </si>
  <si>
    <t>Cree XLamp ML-E {G}</t>
  </si>
  <si>
    <t>Cree XLamp XP-C {G}</t>
  </si>
  <si>
    <t>Cree XLamp XP-E {G}</t>
  </si>
  <si>
    <t>Cree XLamp XR-C {G}</t>
  </si>
  <si>
    <t>N</t>
  </si>
  <si>
    <t>Cree XLamp XR-E {G}</t>
  </si>
  <si>
    <t>Cree XLamp XP-C {A}</t>
  </si>
  <si>
    <t>Cree XLamp XP-E {A}</t>
  </si>
  <si>
    <t>Cree XLamp XR-C {A}</t>
  </si>
  <si>
    <t>Cree XLamp XP-C {RO}</t>
  </si>
  <si>
    <t>Cree XLamp XP-E {RO}</t>
  </si>
  <si>
    <t>Cree XLamp XR-C {RO}</t>
  </si>
  <si>
    <t>Cree XLamp ML-E {R}</t>
  </si>
  <si>
    <t>Cree XLamp XP-C {R}</t>
  </si>
  <si>
    <t>Cree XLamp XP-E {R}</t>
  </si>
  <si>
    <t>Cree XLamp XR-C {R}</t>
  </si>
  <si>
    <t>Cree Product?</t>
  </si>
  <si>
    <t>--- ROYAL BLUE (lm=mW) ---</t>
  </si>
  <si>
    <t>--- BLUE ---</t>
  </si>
  <si>
    <t>--- GREEN ---</t>
  </si>
  <si>
    <t>--- AMBER ---</t>
  </si>
  <si>
    <t>--- RED-ORANGE ---</t>
  </si>
  <si>
    <t>--- RED ---</t>
  </si>
  <si>
    <t>N0</t>
  </si>
  <si>
    <t>E2</t>
  </si>
  <si>
    <t>E4</t>
  </si>
  <si>
    <t>F4</t>
  </si>
  <si>
    <t>Current (Medium2)</t>
  </si>
  <si>
    <t>4500K 80CRI typ</t>
  </si>
  <si>
    <t>X4</t>
  </si>
  <si>
    <t>5700K 80CRI typ</t>
  </si>
  <si>
    <t>6500K 80CRI typ</t>
  </si>
  <si>
    <t>C4</t>
  </si>
  <si>
    <t>D2</t>
  </si>
  <si>
    <t>D4</t>
  </si>
  <si>
    <t>G4</t>
  </si>
  <si>
    <t>H2</t>
  </si>
  <si>
    <t>V5</t>
  </si>
  <si>
    <t>U6</t>
  </si>
  <si>
    <t>V2</t>
  </si>
  <si>
    <t>Cree XLamp MT-G2:   6V {EZW}</t>
  </si>
  <si>
    <t>Cree XLamp MT-G2:   9V {EZW}</t>
  </si>
  <si>
    <t>Cree XLamp MT-G2: 36V {EZW}</t>
  </si>
  <si>
    <t>DeltaVf</t>
  </si>
  <si>
    <t>M4</t>
  </si>
  <si>
    <t>H4</t>
  </si>
  <si>
    <t>Cree XLamp XP-E2 {BWT}</t>
  </si>
  <si>
    <t>Cree XLamp XB-D {RB}</t>
  </si>
  <si>
    <t>Cree XLamp XB-D {B}</t>
  </si>
  <si>
    <t>Cree XLamp XB-D {G}</t>
  </si>
  <si>
    <t>Cree XLamp XB-D {RO}</t>
  </si>
  <si>
    <t>Cree XLamp XB-D {R}</t>
  </si>
  <si>
    <t>Cree XLamp XM-L Color {R}</t>
  </si>
  <si>
    <t>Cree XLamp XM-L Color {G}</t>
  </si>
  <si>
    <t>Cree XLamp XM-L Color {B}</t>
  </si>
  <si>
    <t>Cree XLamp XM-L Color {W}</t>
  </si>
  <si>
    <t>3000K 70CRI min</t>
  </si>
  <si>
    <t>3000K 70CRI typ</t>
  </si>
  <si>
    <t>Z4</t>
  </si>
  <si>
    <t>Cree XLamp XM-L {AWT}</t>
  </si>
  <si>
    <t>V3</t>
  </si>
  <si>
    <t>4000K 95CRI typ</t>
  </si>
  <si>
    <t>Current (Coarse2)</t>
  </si>
  <si>
    <t>Cree XLamp XB-D {A}</t>
  </si>
  <si>
    <t>4000K 90CRI min</t>
  </si>
  <si>
    <t>4000K 90CRI typ</t>
  </si>
  <si>
    <t>3500K 90CRI min</t>
  </si>
  <si>
    <t>3500K 90CRI typ</t>
  </si>
  <si>
    <t>6500K 80CRI min</t>
  </si>
  <si>
    <t>5700K 80CRI min</t>
  </si>
  <si>
    <t>Cree XLamp ML-E {RB}</t>
  </si>
  <si>
    <t>Cree XLamp ML-E {A}</t>
  </si>
  <si>
    <t>5000K 90CRI typ</t>
  </si>
  <si>
    <t>Cree XLamp CXA2520 LES 19r {EZW}</t>
  </si>
  <si>
    <t>Cree XLamp CXA2530 LES 19r {EZW}</t>
  </si>
  <si>
    <t>CB</t>
  </si>
  <si>
    <t>EB</t>
  </si>
  <si>
    <t>V4</t>
  </si>
  <si>
    <t>W4</t>
  </si>
  <si>
    <t>Cree XLamp CXA2540 LES 19r {EZW}</t>
  </si>
  <si>
    <t>Cree XLamp CXA3050 LES 23r {EZW}</t>
  </si>
  <si>
    <t>Y4</t>
  </si>
  <si>
    <t>0.060A - 0.140A</t>
  </si>
  <si>
    <t>0.100A - 0.700A</t>
  </si>
  <si>
    <t>0.300A - 0.700A</t>
  </si>
  <si>
    <t>0.350A - 1.700A</t>
  </si>
  <si>
    <t>0.150A - 2.000A</t>
  </si>
  <si>
    <t>0.350A - 4.000A</t>
  </si>
  <si>
    <t>A4</t>
  </si>
  <si>
    <t>B2</t>
  </si>
  <si>
    <t>B4</t>
  </si>
  <si>
    <t>C2</t>
  </si>
  <si>
    <t>Cree XLamp XH-B {W}</t>
  </si>
  <si>
    <t>Cree XLamp XH-G {W}</t>
  </si>
  <si>
    <t>Cree XLamp XP-E2 {A}</t>
  </si>
  <si>
    <t>Cree XLamp XP-E2 {RO}</t>
  </si>
  <si>
    <t>Cree XLamp XP-E2 {R}</t>
  </si>
  <si>
    <t>Cree XLamp XP-E2 {G}</t>
  </si>
  <si>
    <t>Cree XLamp XP-E2 {B}</t>
  </si>
  <si>
    <t>Cree XLamp XP-E2 {RB}</t>
  </si>
  <si>
    <t>Descriptive Color</t>
  </si>
  <si>
    <t>White-Cool</t>
  </si>
  <si>
    <t>White-Neutral/Warm</t>
  </si>
  <si>
    <t>Blue</t>
  </si>
  <si>
    <t>Green</t>
  </si>
  <si>
    <t>Amber</t>
  </si>
  <si>
    <t>Red-Orange</t>
  </si>
  <si>
    <t>Red</t>
  </si>
  <si>
    <t>EasyWhite</t>
  </si>
  <si>
    <t>High Voltage White</t>
  </si>
  <si>
    <t>Cree XLamp XT-E 48V {HVW}</t>
  </si>
  <si>
    <t>Product Family</t>
  </si>
  <si>
    <t>Series</t>
  </si>
  <si>
    <t>Voltage Class</t>
  </si>
  <si>
    <t>CXA</t>
  </si>
  <si>
    <t>1304</t>
  </si>
  <si>
    <t>1507</t>
  </si>
  <si>
    <t>1512</t>
  </si>
  <si>
    <t>1816</t>
  </si>
  <si>
    <t>2520</t>
  </si>
  <si>
    <t>2530</t>
  </si>
  <si>
    <t>2540</t>
  </si>
  <si>
    <t>3050</t>
  </si>
  <si>
    <t>MCE</t>
  </si>
  <si>
    <t>EZW</t>
  </si>
  <si>
    <t>MKR</t>
  </si>
  <si>
    <t>AWT</t>
  </si>
  <si>
    <t>BWT</t>
  </si>
  <si>
    <t>MLB</t>
  </si>
  <si>
    <t>MLC</t>
  </si>
  <si>
    <t>SWT</t>
  </si>
  <si>
    <t>MLE</t>
  </si>
  <si>
    <t>MTG</t>
  </si>
  <si>
    <t>BEZ</t>
  </si>
  <si>
    <t>MX3</t>
  </si>
  <si>
    <t>MX6</t>
  </si>
  <si>
    <t>XBD</t>
  </si>
  <si>
    <t>HVW</t>
  </si>
  <si>
    <t>XHB</t>
  </si>
  <si>
    <t>XHG</t>
  </si>
  <si>
    <t>XML</t>
  </si>
  <si>
    <t>XPC</t>
  </si>
  <si>
    <t>WHT</t>
  </si>
  <si>
    <t>XPE</t>
  </si>
  <si>
    <t>XPG</t>
  </si>
  <si>
    <t>XRC</t>
  </si>
  <si>
    <t>XRE</t>
  </si>
  <si>
    <t>XTE</t>
  </si>
  <si>
    <t>82</t>
  </si>
  <si>
    <t>84</t>
  </si>
  <si>
    <t>92</t>
  </si>
  <si>
    <t>94</t>
  </si>
  <si>
    <t>3070</t>
  </si>
  <si>
    <t>XQE</t>
  </si>
  <si>
    <t>Cree XLamp CXA3070 LES 23r {EZW}</t>
  </si>
  <si>
    <t>AB</t>
  </si>
  <si>
    <t>AD</t>
  </si>
  <si>
    <t>BD</t>
  </si>
  <si>
    <t>CD</t>
  </si>
  <si>
    <t>9</t>
  </si>
  <si>
    <t>36</t>
  </si>
  <si>
    <t>81</t>
  </si>
  <si>
    <t>12</t>
  </si>
  <si>
    <t>Cree XLamp CXA1816 LES 12r {EZW}</t>
  </si>
  <si>
    <t>Cree XLamp CXA1820 LES 12r {EZW}</t>
  </si>
  <si>
    <t>Cree XLamp CXA1830 LES 14r {EZW}</t>
  </si>
  <si>
    <t>≥5000K 70CRI typ</t>
  </si>
  <si>
    <t>0.050A - 1.500A</t>
  </si>
  <si>
    <t>WhiteLight</t>
  </si>
  <si>
    <t>Typ</t>
  </si>
  <si>
    <t>XBH</t>
  </si>
  <si>
    <t>18</t>
  </si>
  <si>
    <t>G3</t>
  </si>
  <si>
    <t>G6</t>
  </si>
  <si>
    <t>H6</t>
  </si>
  <si>
    <t>H7</t>
  </si>
  <si>
    <t>Cree XLamp MK-R 12V {EZW}</t>
  </si>
  <si>
    <t>Cree XLamp MK-R 6V {EZW}</t>
  </si>
  <si>
    <t>PC Amber</t>
  </si>
  <si>
    <t>BPA</t>
  </si>
  <si>
    <t>Cree XLamp XP-E2 {PCA}</t>
  </si>
  <si>
    <t>Cree LMH2   850 lm LES 60r {WL}</t>
  </si>
  <si>
    <t>Cree LMH2 1250 lm LES 60r {WL}</t>
  </si>
  <si>
    <t>Cree LMH2 2000 lm LES 60r {WL}</t>
  </si>
  <si>
    <t>Cree LMH2 3000 lm LES 60r {WL}</t>
  </si>
  <si>
    <t>APA</t>
  </si>
  <si>
    <t>Cree XLamp XB-H {AWT}</t>
  </si>
  <si>
    <t>XPL</t>
  </si>
  <si>
    <t>V6</t>
  </si>
  <si>
    <t>3500K 95CRI typ</t>
  </si>
  <si>
    <t>Cree XLamp XM-L2 6V {EZW}</t>
  </si>
  <si>
    <t>Cree XLamp XM-L2 12V {EZW}</t>
  </si>
  <si>
    <t>≥5000K 80CRI typ</t>
  </si>
  <si>
    <t>2200K 80CRI typ</t>
  </si>
  <si>
    <t>3500K 70CRI typ</t>
  </si>
  <si>
    <t>Cree LMH2 4000 lm LES 60r {WL}</t>
  </si>
  <si>
    <t>Cree LMH2 6000 lm LES 60r {WL}</t>
  </si>
  <si>
    <t>Cree LMH2 8000 lm LES 60r {WL}</t>
  </si>
  <si>
    <t>MHB</t>
  </si>
  <si>
    <t>Cree XLamp XP-E2 Torch {BTT}</t>
  </si>
  <si>
    <t>BTT</t>
  </si>
  <si>
    <t>Cree XLamp CXA3590 LES 30r 36V {EZW}</t>
  </si>
  <si>
    <t>LED Model</t>
  </si>
  <si>
    <t>System Info</t>
  </si>
  <si>
    <t>LED Info</t>
  </si>
  <si>
    <t>CCT</t>
  </si>
  <si>
    <t>CRI</t>
  </si>
  <si>
    <t>System Performance</t>
  </si>
  <si>
    <t>Cost Analysis</t>
  </si>
  <si>
    <t>Optic</t>
  </si>
  <si>
    <t>TIM</t>
  </si>
  <si>
    <t>Description</t>
  </si>
  <si>
    <t># Units</t>
  </si>
  <si>
    <t>$/Unit</t>
  </si>
  <si>
    <t>Total $</t>
  </si>
  <si>
    <t>LED Placements</t>
  </si>
  <si>
    <t>Driver</t>
  </si>
  <si>
    <t>LEDs</t>
  </si>
  <si>
    <t># LEDs</t>
  </si>
  <si>
    <t>Current (mA)</t>
  </si>
  <si>
    <t>Input Power (W)</t>
  </si>
  <si>
    <t>Light Output (lm)</t>
  </si>
  <si>
    <t>Efficacy (lm/W)</t>
  </si>
  <si>
    <t>Current min</t>
  </si>
  <si>
    <t>Current max</t>
  </si>
  <si>
    <t>PCB / Holder</t>
  </si>
  <si>
    <t>TOTAL</t>
  </si>
  <si>
    <t>lm</t>
  </si>
  <si>
    <t>lpw</t>
  </si>
  <si>
    <t>$</t>
  </si>
  <si>
    <t>Board Diameter</t>
  </si>
  <si>
    <t>--&gt;</t>
  </si>
  <si>
    <t>Board Area</t>
  </si>
  <si>
    <t>Square inches (in^2)</t>
  </si>
  <si>
    <t>Square miilimeters (mm^2)</t>
  </si>
  <si>
    <t>$/in^2</t>
  </si>
  <si>
    <t>$/cm^2</t>
  </si>
  <si>
    <t>Square centimeters (cm^2)</t>
  </si>
  <si>
    <t>New Relative Thermal</t>
  </si>
  <si>
    <t>Relative Thermal Calculation</t>
  </si>
  <si>
    <t>Unit Conversions</t>
  </si>
  <si>
    <t>US pound (lb)</t>
  </si>
  <si>
    <t>Kilogram (kg)</t>
  </si>
  <si>
    <t>$/lb</t>
  </si>
  <si>
    <t>$/kg</t>
  </si>
  <si>
    <t>LED System Cost Analysis</t>
  </si>
  <si>
    <t>Labor &amp; Other</t>
  </si>
  <si>
    <t>Cree XLamp XHP50 12V {W}</t>
  </si>
  <si>
    <t>Cree XLamp XHP50   6V {W}</t>
  </si>
  <si>
    <t>Photo Red</t>
  </si>
  <si>
    <t>0.020A - 4.000A</t>
  </si>
  <si>
    <t>MHD</t>
  </si>
  <si>
    <t>GWT</t>
  </si>
  <si>
    <t>EWT</t>
  </si>
  <si>
    <t>Cree XLamp XHP70   6V {W}</t>
  </si>
  <si>
    <t>Cree XLamp XHP70 12V {W}</t>
  </si>
  <si>
    <t>XHP</t>
  </si>
  <si>
    <t>50A</t>
  </si>
  <si>
    <t>70A</t>
  </si>
  <si>
    <t>Cree XLamp MHB-A 36V {AWT}</t>
  </si>
  <si>
    <t>Cree XLamp MHB-A   9V {AWT}</t>
  </si>
  <si>
    <t>Cree XLamp MHB-A 18V {AWT}</t>
  </si>
  <si>
    <t>DD</t>
  </si>
  <si>
    <t>Cree XLamp MHD-E   9V {EZW}</t>
  </si>
  <si>
    <t>Cree XLamp MHD-E 18V {EZW}</t>
  </si>
  <si>
    <t>Cree XLamp MHD-E 36V {EZW}</t>
  </si>
  <si>
    <t>Cree XLamp MHD-G 18V {EZW}</t>
  </si>
  <si>
    <t>Cree XLamp MHD-G 36V {EZW}</t>
  </si>
  <si>
    <t>Cree XLamp CXA1304 LES 6r 36V {EZW}</t>
  </si>
  <si>
    <t>Cree XLamp CXA1304 LES 6r 18V {EZW}</t>
  </si>
  <si>
    <t>Cree XLamp CXA1507 LES 9r 36V {EZW}</t>
  </si>
  <si>
    <t>Cree XLamp CXA1507 LES 9r 18V {EZW}</t>
  </si>
  <si>
    <t>Cree XLamp CXA1510 LES 9r 36V {EZW}</t>
  </si>
  <si>
    <t>Cree XLamp CXA1510 LES 9r 18V {EZW}</t>
  </si>
  <si>
    <t>Cree XLamp CXA1512 LES 9r 36V {EZW}</t>
  </si>
  <si>
    <t>Cree XLamp CXA1512 LES 9r 18V {EZW}</t>
  </si>
  <si>
    <t>Cree XLamp CXA3590 LES 30r 72V {EZW}</t>
  </si>
  <si>
    <t>1310</t>
  </si>
  <si>
    <t>1520</t>
  </si>
  <si>
    <t>4500K 70CRI typ</t>
  </si>
  <si>
    <t>Manual Flux Value:</t>
  </si>
  <si>
    <t>Inputs</t>
  </si>
  <si>
    <t>LED Calculations</t>
  </si>
  <si>
    <t>System Calculations</t>
  </si>
  <si>
    <t>Valid Current Range</t>
  </si>
  <si>
    <t>LED Inputs</t>
  </si>
  <si>
    <t>System Inputs</t>
  </si>
  <si>
    <t>LED Price</t>
  </si>
  <si>
    <t>Voltage (V)</t>
  </si>
  <si>
    <t>Power (W)</t>
  </si>
  <si>
    <t>Flux (lm)</t>
  </si>
  <si>
    <t xml:space="preserve">Total LED Spend </t>
  </si>
  <si>
    <t>Tj (ºC) Calc</t>
  </si>
  <si>
    <t>5700K 90CRI min</t>
  </si>
  <si>
    <t>5700K 90CRI typ</t>
  </si>
  <si>
    <t>35A</t>
  </si>
  <si>
    <t>--- ~660 nm Red (lm=mW) ---</t>
  </si>
  <si>
    <t>--- ~730 nm Red (lm=mW) ---</t>
  </si>
  <si>
    <t>Far Red</t>
  </si>
  <si>
    <t>Cree XLamp XP-E {FR}</t>
  </si>
  <si>
    <t>2.200A - 5.000A</t>
  </si>
  <si>
    <t>Cree LMH2+ 1250 lm LES 60r {WL}</t>
  </si>
  <si>
    <t>Cree LMH2+ 2000 lm LES 60r {WL}</t>
  </si>
  <si>
    <t>Cree LMH2+ 3000 lm LES 60r {WL}</t>
  </si>
  <si>
    <t>2200K 90CRI typ</t>
  </si>
  <si>
    <t>ΔVf</t>
  </si>
  <si>
    <t>Tsp/Tc (°C)</t>
  </si>
  <si>
    <t>Initial Tsp (°C)</t>
  </si>
  <si>
    <t>New Tsp (°C)</t>
  </si>
  <si>
    <t xml:space="preserve"> Product Characterization Tool</t>
  </si>
  <si>
    <t>Notes:</t>
  </si>
  <si>
    <t xml:space="preserve">   Product Characterization Tool</t>
  </si>
  <si>
    <t>Cree XLamp XHP35 HD {W}</t>
  </si>
  <si>
    <t>Cree XLamp XHP35 HI  {W}</t>
  </si>
  <si>
    <t>XQA</t>
  </si>
  <si>
    <t>Cree XLamp XQ-E HD {AWT}</t>
  </si>
  <si>
    <t>Cree XLamp XQ-E HI {AWT}</t>
  </si>
  <si>
    <t>Cree XLamp XQ-E HD {RB}</t>
  </si>
  <si>
    <t>Cree XLamp XQ-E HI {RB}</t>
  </si>
  <si>
    <t>Cree XLamp XQ-E HD {B}</t>
  </si>
  <si>
    <t>Cree XLamp XQ-E HI {B}</t>
  </si>
  <si>
    <t>Cree XLamp XQ-E HD {G}</t>
  </si>
  <si>
    <t>Cree XLamp XQ-E HI {G}</t>
  </si>
  <si>
    <t>Cree XLamp XQ-E HD {PCA}</t>
  </si>
  <si>
    <t>Cree XLamp XQ-E HI {PCA}</t>
  </si>
  <si>
    <t>Cree XLamp XQ-E HD {RO}</t>
  </si>
  <si>
    <t>Cree XLamp XQ-E HI {RO}</t>
  </si>
  <si>
    <t>Cree XLamp XQ-E HD {R}</t>
  </si>
  <si>
    <t>Cree XLamp XQ-E HI {R}</t>
  </si>
  <si>
    <t>Cree XLamp XQ-A {AWT}</t>
  </si>
  <si>
    <t>Cree XLamp XQ-A {B}</t>
  </si>
  <si>
    <t>Cree XLamp XQ-A {G}</t>
  </si>
  <si>
    <t>Cree XLamp XQ-A {PCA}</t>
  </si>
  <si>
    <t>Cree XLamp XQ-A {RO}</t>
  </si>
  <si>
    <t>Cree XLamp XQ-A {R}</t>
  </si>
  <si>
    <t>sp-pcb</t>
  </si>
  <si>
    <t/>
  </si>
  <si>
    <t>CXB</t>
  </si>
  <si>
    <t>4WT</t>
  </si>
  <si>
    <t>HVW-Q</t>
  </si>
  <si>
    <t>ROY</t>
  </si>
  <si>
    <t>BRY</t>
  </si>
  <si>
    <t>ARY</t>
  </si>
  <si>
    <t>BLU</t>
  </si>
  <si>
    <t>BBL</t>
  </si>
  <si>
    <t>GRN</t>
  </si>
  <si>
    <t>BGR</t>
  </si>
  <si>
    <t>AMB</t>
  </si>
  <si>
    <t>BAM</t>
  </si>
  <si>
    <t>RDO</t>
  </si>
  <si>
    <t>BRD</t>
  </si>
  <si>
    <t>RED</t>
  </si>
  <si>
    <t>PHR</t>
  </si>
  <si>
    <t>FAR</t>
  </si>
  <si>
    <t>DWT</t>
  </si>
  <si>
    <t>Cree XLamp XT-E High Efficacy {AWT}</t>
  </si>
  <si>
    <t>Cree XLamp XT-E Standard {AWT}</t>
  </si>
  <si>
    <t>L2</t>
  </si>
  <si>
    <t>L4</t>
  </si>
  <si>
    <t>Cree XLamp MHB-B 36V {AWT}</t>
  </si>
  <si>
    <t>Cree XLamp MHB-B 18V {AWT}</t>
  </si>
  <si>
    <t>Cree XLamp MHB-B   9V {AWT}</t>
  </si>
  <si>
    <t>50B</t>
  </si>
  <si>
    <t>Cree XLamp XP-L2 HD {BWT}</t>
  </si>
  <si>
    <t>Cree XLamp XP-E High Eff. {PR}</t>
  </si>
  <si>
    <t>EPR</t>
  </si>
  <si>
    <t>Cree XLamp XQ-E High Eff. {PR}</t>
  </si>
  <si>
    <t>DRY</t>
  </si>
  <si>
    <t>Cree XLamp XHP50.2   6V {W}</t>
  </si>
  <si>
    <t>Cree XLamp XHP50.2 12V {W}</t>
  </si>
  <si>
    <t>≥4000K 70CRI typ</t>
  </si>
  <si>
    <t>70B</t>
  </si>
  <si>
    <t>4000K 98CRI typ</t>
  </si>
  <si>
    <t>3500K 98CRI typ</t>
  </si>
  <si>
    <t>3000K 98CRI typ</t>
  </si>
  <si>
    <t>2700K 98CRI typ</t>
  </si>
  <si>
    <t>Cree XLamp XP-G3 {RB}</t>
  </si>
  <si>
    <t>Cree XLamp XHP70.2 12V {W}</t>
  </si>
  <si>
    <t>Cree XLamp XHP70.2   6V {W}</t>
  </si>
  <si>
    <t>C3</t>
  </si>
  <si>
    <t>C5</t>
  </si>
  <si>
    <t>D3</t>
  </si>
  <si>
    <t>D5</t>
  </si>
  <si>
    <t>E3</t>
  </si>
  <si>
    <t>4500K 90CRI typ</t>
  </si>
  <si>
    <t>2700K 70CRI typ</t>
  </si>
  <si>
    <t>G7</t>
  </si>
  <si>
    <t>G8</t>
  </si>
  <si>
    <t>G9</t>
  </si>
  <si>
    <t>H8</t>
  </si>
  <si>
    <t>H9</t>
  </si>
  <si>
    <t>B3</t>
  </si>
  <si>
    <t>B5</t>
  </si>
  <si>
    <t>CMA</t>
  </si>
  <si>
    <t>4000K 98CRI min</t>
  </si>
  <si>
    <t>3500K 98CRI min</t>
  </si>
  <si>
    <t>3000K 98CRI min</t>
  </si>
  <si>
    <t>2700K 98CRI min</t>
  </si>
  <si>
    <t>48</t>
  </si>
  <si>
    <t>72</t>
  </si>
  <si>
    <t>Cree XLamp XD16 {W}</t>
  </si>
  <si>
    <t>Cree JK3030 6V {W}</t>
  </si>
  <si>
    <t>Cree JK3030 3V {W}</t>
  </si>
  <si>
    <t>Cree JB3030 3V {W}</t>
  </si>
  <si>
    <t>K7</t>
  </si>
  <si>
    <t>3.700A - 6.500A</t>
  </si>
  <si>
    <t>Premium 31Q typ</t>
  </si>
  <si>
    <t>Premium L7B typ</t>
  </si>
  <si>
    <t>Premium L7C typ</t>
  </si>
  <si>
    <t>Premium 30Q typ</t>
  </si>
  <si>
    <t>Premium 30U typ</t>
  </si>
  <si>
    <t>≥4000K 80CRI typ</t>
  </si>
  <si>
    <t>≥4000K 90CRI typ</t>
  </si>
  <si>
    <t>CMT</t>
  </si>
  <si>
    <t>52</t>
  </si>
  <si>
    <t>≥4000K 95CRI typ</t>
  </si>
  <si>
    <t>35B</t>
  </si>
  <si>
    <t>F6</t>
  </si>
  <si>
    <t>K8</t>
  </si>
  <si>
    <t>K9</t>
  </si>
  <si>
    <t>Cree XLamp XHP35.2 HD {W}</t>
  </si>
  <si>
    <t>Cree XLamp XP-G3 S Line {DWT}</t>
  </si>
  <si>
    <t>Cree XLamp XP-G3 Standard {DWT}</t>
  </si>
  <si>
    <t>Cree XLamp XP-G2 High Efficacy {W}</t>
  </si>
  <si>
    <t>0.010A - 0.065A</t>
  </si>
  <si>
    <t>0.010A - 0.280A</t>
  </si>
  <si>
    <t>B9</t>
  </si>
  <si>
    <t>Cree JB5630 3V High Efficacy {W}</t>
  </si>
  <si>
    <t>Cree XLamp XB-D {PCA}</t>
  </si>
  <si>
    <t>Cree XLamp XP-E2 {PR}</t>
  </si>
  <si>
    <t>BPR</t>
  </si>
  <si>
    <t>Cree XLamp XP-E2 {FR}</t>
  </si>
  <si>
    <t>BFR</t>
  </si>
  <si>
    <t>DPR</t>
  </si>
  <si>
    <t>Cree XLamp XP-G3 {PR}</t>
  </si>
  <si>
    <t>Cree XLamp XHP50.2   3V {W}</t>
  </si>
  <si>
    <t>Cree XLamp CMA1303 18V 5r {EZW}</t>
  </si>
  <si>
    <t>Cree XLamp CMA1303 36V 5r {EZW}</t>
  </si>
  <si>
    <t>Cree XLamp CMA1303  9V 5r {EZW}</t>
  </si>
  <si>
    <t xml:space="preserve">Cree XLamp CMA1306  9V 6r {EZW} </t>
  </si>
  <si>
    <t xml:space="preserve">Cree XLamp CMA1306 18V 6r {EZW} </t>
  </si>
  <si>
    <t xml:space="preserve">Cree XLamp CMA1306 36V 6r {EZW} </t>
  </si>
  <si>
    <t>Cree XLamp CMA1516 9r {EZW}</t>
  </si>
  <si>
    <t>Cree XLamp CMA1825 12r {EZW}</t>
  </si>
  <si>
    <t>Cree XLamp CMA1840 14r {EZW}</t>
  </si>
  <si>
    <t>Cree XLamp CMA2550 19r {EZW}</t>
  </si>
  <si>
    <t>Cree XLamp CMA3090 23r 48V {EZW}</t>
  </si>
  <si>
    <t>Cree XLamp CMA3090 23r 72V {EZW}</t>
  </si>
  <si>
    <t>Cree XLamp CMT1407 10r {EZW}</t>
  </si>
  <si>
    <t>Cree XLamp CMT1412 10r {EZW}</t>
  </si>
  <si>
    <t>Cree XLamp CMT1420 10r {EZW}</t>
  </si>
  <si>
    <t>Cree XLamp CMT1922 15r {EZW}</t>
  </si>
  <si>
    <t>Cree XLamp CMT1925 15r {EZW}</t>
  </si>
  <si>
    <t>Cree XLamp CMT1930 15r {EZW}</t>
  </si>
  <si>
    <t>Cree XLamp CMT1945 15r {EZW}</t>
  </si>
  <si>
    <t>Cree XLamp CMT2850 22r {EZW}</t>
  </si>
  <si>
    <t>Cree XLamp CMT2870 22r {EZW}</t>
  </si>
  <si>
    <t>Cree XLamp CMT2890 22r {EZW}</t>
  </si>
  <si>
    <t>Cree XLamp CXA1304 LES 6r  9V {EZW}</t>
  </si>
  <si>
    <t>Cree XLamp CXB1304 6r  9V {EZW}</t>
  </si>
  <si>
    <t>Cree XLamp CXB1304 6r 18V {EZW}</t>
  </si>
  <si>
    <t>Cree XLamp CXB1304 6r 36V {EZW}</t>
  </si>
  <si>
    <t>Cree XLamp CXB1310 6r 18V {EZW}</t>
  </si>
  <si>
    <t>Cree XLamp CXB1310 6r 36V {EZW}</t>
  </si>
  <si>
    <t>Cree XLamp CXB1507 9r 18V {EZW}</t>
  </si>
  <si>
    <t>Cree XLamp CXB1507 9r 36V {EZW}</t>
  </si>
  <si>
    <t>Cree XLamp CXB1512 9r 18V {EZW}</t>
  </si>
  <si>
    <t>Cree XLamp CXB1512 9r 36V {EZW}</t>
  </si>
  <si>
    <t>Cree XLamp CXB1520 9r {EZW}</t>
  </si>
  <si>
    <t>Cree XLamp CXB1816 12r {EZW}</t>
  </si>
  <si>
    <t>Cree XLamp CXB1820 12r {EZW}</t>
  </si>
  <si>
    <t>Cree XLamp CXB1830 14r {EZW}</t>
  </si>
  <si>
    <t>Cree XLamp CXB2530 19r {EZW}</t>
  </si>
  <si>
    <t>Cree XLamp CXB2540 19r {EZW}</t>
  </si>
  <si>
    <t>Cree XLamp CXB3050 23r {EZW}</t>
  </si>
  <si>
    <t>Cree XLamp CXB3070 23r {EZW}</t>
  </si>
  <si>
    <t>Cree XLamp CXB3590 30r 36V {EZW}</t>
  </si>
  <si>
    <t>Cree XLamp CXB3590 30r 72V {EZW}</t>
  </si>
  <si>
    <t>Cree XLamp XQ-A {PCB}</t>
  </si>
  <si>
    <t>PC Blue</t>
  </si>
  <si>
    <t>Cree XLamp XQ-E HI {PCB}</t>
  </si>
  <si>
    <t>Cree XLamp XM-L2 {BWT}</t>
  </si>
  <si>
    <t>Cree XLamp XP-G2 {BWT}</t>
  </si>
  <si>
    <t>Cree XLamp XP-L HD {AWT}</t>
  </si>
  <si>
    <t>Cree XLamp XP-L HI {AWT}</t>
  </si>
  <si>
    <t>Cree JB2016 3V G1 *NFND* {W}</t>
  </si>
  <si>
    <t>Cree JE2835 3V Value *NFND* {W}</t>
  </si>
  <si>
    <t>Cree JE2835 3V Standard *NFND* {W}</t>
  </si>
  <si>
    <t>Cree JK2835 9V Value *NFND* {W}</t>
  </si>
  <si>
    <t>Cree JB5630 3V Standard (P) {W}</t>
  </si>
  <si>
    <t>Cree JB2835 3V Value (W) {W}</t>
  </si>
  <si>
    <t>Cree JE2835 3V Standard (R) {W}</t>
  </si>
  <si>
    <t>Cree JE2835B 3V Standard (P) {W}</t>
  </si>
  <si>
    <t>C6</t>
  </si>
  <si>
    <t>C7</t>
  </si>
  <si>
    <t>C8</t>
  </si>
  <si>
    <t>C9</t>
  </si>
  <si>
    <t>D6</t>
  </si>
  <si>
    <t>D7</t>
  </si>
  <si>
    <t>D8</t>
  </si>
  <si>
    <t>E9</t>
  </si>
  <si>
    <t>Cree JR5050 (Q) 24V {W}</t>
  </si>
  <si>
    <t>Cree JR5050 (Q)   6V {W}</t>
  </si>
  <si>
    <t>Cree JR5050 (Q)   9V {W}</t>
  </si>
  <si>
    <t>Cree JR5050 (Q) 36V {W}</t>
  </si>
  <si>
    <t>Cree JR5050 (P)   6V {W}</t>
  </si>
  <si>
    <t>Cree JR5050 (P) 24V {W}</t>
  </si>
  <si>
    <t>Cree JK2835 6V Standard (P) {W}</t>
  </si>
  <si>
    <t>Cree JK2835B 6V Value (W) {W}</t>
  </si>
  <si>
    <t>Cree JK2835B 9V Value (W) {W}</t>
  </si>
  <si>
    <t>Cree JK2835 18V Value (X) {W}</t>
  </si>
  <si>
    <t>Cree JB2016 3V G2 (P) {W}</t>
  </si>
</sst>
</file>

<file path=xl/styles.xml><?xml version="1.0" encoding="utf-8"?>
<styleSheet xmlns="http://schemas.openxmlformats.org/spreadsheetml/2006/main">
  <numFmts count="8">
    <numFmt numFmtId="164" formatCode="_(&quot;$&quot;* #,##0.00_);_(&quot;$&quot;* \(#,##0.00\);_(&quot;$&quot;* &quot;-&quot;??_);_(@_)"/>
    <numFmt numFmtId="165" formatCode="_(* #,##0.00_);_(* \(#,##0.00\);_(* &quot;-&quot;??_);_(@_)"/>
    <numFmt numFmtId="166" formatCode="0.000"/>
    <numFmt numFmtId="167" formatCode="0.0"/>
    <numFmt numFmtId="168" formatCode="0.00000"/>
    <numFmt numFmtId="169" formatCode="0.0000"/>
    <numFmt numFmtId="170" formatCode="0\K"/>
    <numFmt numFmtId="171" formatCode="&quot;$&quot;#,##0.00"/>
  </numFmts>
  <fonts count="52">
    <font>
      <sz val="10"/>
      <name val="Arial"/>
    </font>
    <font>
      <sz val="10"/>
      <name val="Arial"/>
      <family val="2"/>
    </font>
    <font>
      <u/>
      <sz val="10"/>
      <color indexed="12"/>
      <name val="Arial"/>
      <family val="2"/>
    </font>
    <font>
      <b/>
      <sz val="10"/>
      <name val="Arial"/>
      <family val="2"/>
    </font>
    <font>
      <sz val="10"/>
      <color indexed="9"/>
      <name val="Arial"/>
      <family val="2"/>
    </font>
    <font>
      <sz val="10"/>
      <name val="Arial"/>
      <family val="2"/>
    </font>
    <font>
      <sz val="10"/>
      <name val="Calibri"/>
      <family val="2"/>
    </font>
    <font>
      <b/>
      <sz val="10"/>
      <name val="Calibri"/>
      <family val="2"/>
    </font>
    <font>
      <b/>
      <u/>
      <sz val="10"/>
      <name val="Arial"/>
      <family val="2"/>
    </font>
    <font>
      <u/>
      <sz val="10"/>
      <name val="Arial"/>
      <family val="2"/>
    </font>
    <font>
      <sz val="11"/>
      <color theme="1"/>
      <name val="Roboto"/>
      <family val="2"/>
      <scheme val="minor"/>
    </font>
    <font>
      <sz val="10"/>
      <name val="Arial"/>
      <family val="2"/>
    </font>
    <font>
      <sz val="10"/>
      <name val="Roboto"/>
    </font>
    <font>
      <sz val="10"/>
      <color theme="0"/>
      <name val="Roboto"/>
    </font>
    <font>
      <sz val="10"/>
      <color indexed="47"/>
      <name val="Roboto"/>
    </font>
    <font>
      <b/>
      <sz val="10"/>
      <color theme="0"/>
      <name val="Roboto"/>
    </font>
    <font>
      <sz val="10"/>
      <color theme="8"/>
      <name val="Roboto"/>
    </font>
    <font>
      <u/>
      <sz val="10"/>
      <color indexed="12"/>
      <name val="Roboto"/>
    </font>
    <font>
      <b/>
      <sz val="10"/>
      <name val="Roboto"/>
    </font>
    <font>
      <b/>
      <sz val="10"/>
      <color indexed="9"/>
      <name val="Roboto"/>
    </font>
    <font>
      <b/>
      <sz val="10"/>
      <color theme="1"/>
      <name val="Roboto"/>
    </font>
    <font>
      <sz val="10"/>
      <color theme="2" tint="-0.249977111117893"/>
      <name val="Roboto"/>
    </font>
    <font>
      <sz val="10"/>
      <color theme="6" tint="0.59999389629810485"/>
      <name val="Roboto"/>
    </font>
    <font>
      <sz val="10"/>
      <color theme="7" tint="0.39997558519241921"/>
      <name val="Roboto"/>
    </font>
    <font>
      <b/>
      <sz val="8"/>
      <color rgb="FFC00000"/>
      <name val="Roboto"/>
    </font>
    <font>
      <sz val="10"/>
      <color theme="1"/>
      <name val="Roboto"/>
    </font>
    <font>
      <sz val="10"/>
      <color indexed="43"/>
      <name val="Roboto"/>
    </font>
    <font>
      <sz val="10"/>
      <color indexed="46"/>
      <name val="Roboto"/>
    </font>
    <font>
      <sz val="11"/>
      <name val="Roboto"/>
    </font>
    <font>
      <sz val="10"/>
      <name val="Roboto"/>
      <scheme val="minor"/>
    </font>
    <font>
      <b/>
      <sz val="14"/>
      <name val="Roboto"/>
      <scheme val="minor"/>
    </font>
    <font>
      <b/>
      <sz val="10"/>
      <color theme="0"/>
      <name val="Roboto"/>
      <scheme val="minor"/>
    </font>
    <font>
      <sz val="10"/>
      <color theme="0"/>
      <name val="Roboto"/>
      <scheme val="minor"/>
    </font>
    <font>
      <b/>
      <sz val="10"/>
      <name val="Roboto"/>
      <scheme val="minor"/>
    </font>
    <font>
      <b/>
      <u/>
      <sz val="10"/>
      <name val="Roboto"/>
      <scheme val="minor"/>
    </font>
    <font>
      <b/>
      <sz val="12"/>
      <name val="Roboto"/>
      <scheme val="minor"/>
    </font>
    <font>
      <b/>
      <sz val="12"/>
      <color theme="5"/>
      <name val="Roboto"/>
      <scheme val="minor"/>
    </font>
    <font>
      <b/>
      <sz val="12"/>
      <color theme="6" tint="-0.249977111117893"/>
      <name val="Roboto"/>
      <scheme val="minor"/>
    </font>
    <font>
      <sz val="10"/>
      <color theme="1"/>
      <name val="Roboto"/>
      <scheme val="minor"/>
    </font>
    <font>
      <sz val="8"/>
      <name val="Roboto"/>
      <scheme val="minor"/>
    </font>
    <font>
      <sz val="9"/>
      <color theme="0"/>
      <name val="Roboto"/>
      <scheme val="minor"/>
    </font>
    <font>
      <b/>
      <sz val="18"/>
      <name val="Roboto"/>
      <scheme val="minor"/>
    </font>
    <font>
      <sz val="9"/>
      <color theme="0" tint="-0.34998626667073579"/>
      <name val="Roboto"/>
      <scheme val="minor"/>
    </font>
    <font>
      <sz val="10"/>
      <color theme="0" tint="-0.34998626667073579"/>
      <name val="Roboto"/>
      <scheme val="minor"/>
    </font>
    <font>
      <sz val="11"/>
      <name val="Roboto"/>
      <scheme val="minor"/>
    </font>
    <font>
      <b/>
      <sz val="10"/>
      <color indexed="9"/>
      <name val="Roboto"/>
      <scheme val="minor"/>
    </font>
    <font>
      <b/>
      <sz val="9"/>
      <color theme="0"/>
      <name val="Roboto"/>
      <scheme val="minor"/>
    </font>
    <font>
      <b/>
      <sz val="10"/>
      <color theme="1"/>
      <name val="Roboto"/>
      <scheme val="minor"/>
    </font>
    <font>
      <b/>
      <sz val="11"/>
      <color theme="0"/>
      <name val="Roboto"/>
      <scheme val="minor"/>
    </font>
    <font>
      <b/>
      <sz val="11"/>
      <name val="Roboto"/>
      <scheme val="minor"/>
    </font>
    <font>
      <b/>
      <u/>
      <sz val="11"/>
      <name val="Roboto"/>
      <scheme val="minor"/>
    </font>
    <font>
      <u/>
      <sz val="11"/>
      <name val="Roboto"/>
      <scheme val="minor"/>
    </font>
  </fonts>
  <fills count="18">
    <fill>
      <patternFill patternType="none"/>
    </fill>
    <fill>
      <patternFill patternType="gray125"/>
    </fill>
    <fill>
      <patternFill patternType="solid">
        <fgColor indexed="8"/>
        <bgColor indexed="64"/>
      </patternFill>
    </fill>
    <fill>
      <patternFill patternType="solid">
        <fgColor rgb="FF0070C0"/>
        <bgColor indexed="64"/>
      </patternFill>
    </fill>
    <fill>
      <patternFill patternType="solid">
        <fgColor theme="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1"/>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ck">
        <color theme="0" tint="-0.34998626667073579"/>
      </left>
      <right style="thin">
        <color theme="0" tint="-0.34998626667073579"/>
      </right>
      <top/>
      <bottom/>
      <diagonal/>
    </border>
    <border>
      <left style="thick">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thick">
        <color theme="0" tint="-0.34998626667073579"/>
      </right>
      <top/>
      <bottom/>
      <diagonal/>
    </border>
    <border>
      <left style="thin">
        <color theme="0" tint="-0.34998626667073579"/>
      </left>
      <right style="thick">
        <color theme="0" tint="-0.34998626667073579"/>
      </right>
      <top/>
      <bottom style="medium">
        <color theme="0" tint="-0.34998626667073579"/>
      </bottom>
      <diagonal/>
    </border>
    <border>
      <left style="thick">
        <color theme="0" tint="-0.34998626667073579"/>
      </left>
      <right style="thick">
        <color theme="0" tint="-0.34998626667073579"/>
      </right>
      <top/>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thick">
        <color theme="0" tint="-0.34998626667073579"/>
      </right>
      <top style="medium">
        <color theme="0" tint="-0.34998626667073579"/>
      </top>
      <bottom/>
      <diagonal/>
    </border>
    <border>
      <left/>
      <right style="medium">
        <color theme="0" tint="-0.34998626667073579"/>
      </right>
      <top/>
      <bottom style="medium">
        <color theme="0" tint="-0.34998626667073579"/>
      </bottom>
      <diagonal/>
    </border>
    <border>
      <left style="thick">
        <color theme="4"/>
      </left>
      <right style="thick">
        <color theme="4"/>
      </right>
      <top style="thick">
        <color theme="4"/>
      </top>
      <bottom style="thick">
        <color theme="4"/>
      </bottom>
      <diagonal/>
    </border>
    <border>
      <left style="thick">
        <color theme="5"/>
      </left>
      <right style="thick">
        <color theme="5"/>
      </right>
      <top style="thick">
        <color theme="5"/>
      </top>
      <bottom style="thick">
        <color theme="5"/>
      </bottom>
      <diagonal/>
    </border>
    <border>
      <left style="thick">
        <color theme="6"/>
      </left>
      <right style="thick">
        <color theme="6"/>
      </right>
      <top style="thick">
        <color theme="6"/>
      </top>
      <bottom style="thick">
        <color theme="6"/>
      </bottom>
      <diagonal/>
    </border>
    <border>
      <left style="medium">
        <color theme="7"/>
      </left>
      <right style="medium">
        <color theme="7"/>
      </right>
      <top style="medium">
        <color theme="7"/>
      </top>
      <bottom style="medium">
        <color theme="7"/>
      </bottom>
      <diagonal/>
    </border>
    <border>
      <left style="thick">
        <color theme="8"/>
      </left>
      <right/>
      <top/>
      <bottom style="thick">
        <color theme="8"/>
      </bottom>
      <diagonal/>
    </border>
    <border>
      <left style="thick">
        <color theme="8"/>
      </left>
      <right/>
      <top/>
      <bottom/>
      <diagonal/>
    </border>
    <border>
      <left/>
      <right style="thick">
        <color theme="8"/>
      </right>
      <top/>
      <bottom/>
      <diagonal/>
    </border>
    <border>
      <left style="thick">
        <color theme="8"/>
      </left>
      <right style="thick">
        <color theme="8"/>
      </right>
      <top style="thick">
        <color theme="8"/>
      </top>
      <bottom style="thick">
        <color theme="8"/>
      </bottom>
      <diagonal/>
    </border>
    <border>
      <left style="thick">
        <color theme="8"/>
      </left>
      <right/>
      <top style="thick">
        <color theme="8"/>
      </top>
      <bottom/>
      <diagonal/>
    </border>
    <border>
      <left style="thick">
        <color theme="8"/>
      </left>
      <right style="thick">
        <color theme="8"/>
      </right>
      <top/>
      <bottom/>
      <diagonal/>
    </border>
    <border>
      <left style="thick">
        <color theme="8"/>
      </left>
      <right style="thick">
        <color theme="8"/>
      </right>
      <top style="thick">
        <color theme="8"/>
      </top>
      <bottom style="thin">
        <color indexed="64"/>
      </bottom>
      <diagonal/>
    </border>
    <border>
      <left style="thick">
        <color theme="8"/>
      </left>
      <right style="thick">
        <color theme="8"/>
      </right>
      <top style="thin">
        <color indexed="64"/>
      </top>
      <bottom style="thin">
        <color indexed="64"/>
      </bottom>
      <diagonal/>
    </border>
    <border>
      <left style="thick">
        <color theme="8"/>
      </left>
      <right style="thick">
        <color theme="8"/>
      </right>
      <top style="thin">
        <color indexed="64"/>
      </top>
      <bottom style="thick">
        <color theme="8"/>
      </bottom>
      <diagonal/>
    </border>
    <border>
      <left/>
      <right/>
      <top style="thick">
        <color theme="8"/>
      </top>
      <bottom/>
      <diagonal/>
    </border>
    <border>
      <left style="thin">
        <color theme="1"/>
      </left>
      <right style="thick">
        <color theme="8"/>
      </right>
      <top/>
      <bottom style="thin">
        <color theme="1"/>
      </bottom>
      <diagonal/>
    </border>
    <border>
      <left style="thin">
        <color theme="1"/>
      </left>
      <right style="thick">
        <color theme="8"/>
      </right>
      <top style="thin">
        <color theme="1"/>
      </top>
      <bottom style="thin">
        <color theme="1"/>
      </bottom>
      <diagonal/>
    </border>
    <border>
      <left style="thin">
        <color theme="1"/>
      </left>
      <right style="thick">
        <color theme="8"/>
      </right>
      <top style="thin">
        <color theme="1"/>
      </top>
      <bottom style="thick">
        <color theme="8"/>
      </bottom>
      <diagonal/>
    </border>
    <border>
      <left/>
      <right style="thick">
        <color theme="8"/>
      </right>
      <top style="thick">
        <color theme="8"/>
      </top>
      <bottom/>
      <diagonal/>
    </border>
    <border>
      <left style="thin">
        <color indexed="64"/>
      </left>
      <right style="thick">
        <color theme="8"/>
      </right>
      <top style="thick">
        <color theme="8"/>
      </top>
      <bottom style="thin">
        <color indexed="64"/>
      </bottom>
      <diagonal/>
    </border>
    <border>
      <left style="thin">
        <color indexed="64"/>
      </left>
      <right style="thick">
        <color theme="8"/>
      </right>
      <top style="thin">
        <color indexed="64"/>
      </top>
      <bottom style="thick">
        <color theme="8"/>
      </bottom>
      <diagonal/>
    </border>
    <border>
      <left style="thick">
        <color theme="0" tint="-0.34998626667073579"/>
      </left>
      <right/>
      <top/>
      <bottom style="thick">
        <color theme="0" tint="-0.34998626667073579"/>
      </bottom>
      <diagonal/>
    </border>
    <border>
      <left/>
      <right style="thick">
        <color theme="0" tint="-0.34998626667073579"/>
      </right>
      <top/>
      <bottom style="thick">
        <color theme="0" tint="-0.34998626667073579"/>
      </bottom>
      <diagonal/>
    </border>
    <border>
      <left/>
      <right/>
      <top/>
      <bottom style="thick">
        <color theme="0" tint="-0.34998626667073579"/>
      </bottom>
      <diagonal/>
    </border>
    <border>
      <left style="thick">
        <color theme="5"/>
      </left>
      <right style="thick">
        <color theme="5"/>
      </right>
      <top style="thick">
        <color theme="5"/>
      </top>
      <bottom style="thick">
        <color theme="0" tint="-0.34998626667073579"/>
      </bottom>
      <diagonal/>
    </border>
    <border>
      <left style="thick">
        <color theme="4"/>
      </left>
      <right style="thick">
        <color theme="4"/>
      </right>
      <top style="thick">
        <color theme="4"/>
      </top>
      <bottom style="thick">
        <color theme="0" tint="-0.34998626667073579"/>
      </bottom>
      <diagonal/>
    </border>
    <border>
      <left style="thick">
        <color theme="6"/>
      </left>
      <right style="thick">
        <color theme="6"/>
      </right>
      <top style="thick">
        <color theme="6"/>
      </top>
      <bottom style="thick">
        <color theme="0" tint="-0.34998626667073579"/>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medium">
        <color theme="7"/>
      </left>
      <right/>
      <top/>
      <bottom/>
      <diagonal/>
    </border>
    <border>
      <left/>
      <right/>
      <top/>
      <bottom style="thick">
        <color theme="8"/>
      </bottom>
      <diagonal/>
    </border>
    <border>
      <left/>
      <right style="thin">
        <color indexed="64"/>
      </right>
      <top/>
      <bottom/>
      <diagonal/>
    </border>
    <border>
      <left style="thick">
        <color theme="4"/>
      </left>
      <right style="thick">
        <color theme="0" tint="-0.34998626667073579"/>
      </right>
      <top style="thick">
        <color theme="4"/>
      </top>
      <bottom style="thick">
        <color theme="4"/>
      </bottom>
      <diagonal/>
    </border>
    <border>
      <left style="thick">
        <color theme="5"/>
      </left>
      <right style="thick">
        <color theme="0" tint="-0.34998626667073579"/>
      </right>
      <top style="thick">
        <color theme="5"/>
      </top>
      <bottom style="thick">
        <color theme="5"/>
      </bottom>
      <diagonal/>
    </border>
    <border>
      <left style="thick">
        <color theme="6"/>
      </left>
      <right style="thick">
        <color theme="0" tint="-0.34998626667073579"/>
      </right>
      <top style="thick">
        <color theme="6"/>
      </top>
      <bottom style="thick">
        <color theme="6"/>
      </bottom>
      <diagonal/>
    </border>
  </borders>
  <cellStyleXfs count="8">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0" fontId="10" fillId="0" borderId="0"/>
    <xf numFmtId="0" fontId="5" fillId="0" borderId="0"/>
    <xf numFmtId="0" fontId="10" fillId="0" borderId="0"/>
    <xf numFmtId="165" fontId="11" fillId="0" borderId="0" applyFont="0" applyFill="0" applyBorder="0" applyAlignment="0" applyProtection="0"/>
    <xf numFmtId="9" fontId="11" fillId="0" borderId="0" applyFont="0" applyFill="0" applyBorder="0" applyAlignment="0" applyProtection="0"/>
  </cellStyleXfs>
  <cellXfs count="450">
    <xf numFmtId="0" fontId="0" fillId="0" borderId="0" xfId="0"/>
    <xf numFmtId="167" fontId="0" fillId="0" borderId="0" xfId="0" applyNumberFormat="1" applyAlignment="1">
      <alignment horizontal="center"/>
    </xf>
    <xf numFmtId="0" fontId="3" fillId="0" borderId="0" xfId="0" applyFont="1"/>
    <xf numFmtId="166" fontId="0" fillId="0" borderId="0" xfId="0" applyNumberFormat="1"/>
    <xf numFmtId="167" fontId="0" fillId="0" borderId="0" xfId="0" applyNumberFormat="1"/>
    <xf numFmtId="0" fontId="3" fillId="0" borderId="0" xfId="0" applyFont="1" applyFill="1" applyBorder="1" applyAlignment="1">
      <alignment horizontal="left"/>
    </xf>
    <xf numFmtId="164" fontId="0" fillId="0" borderId="0" xfId="0" applyNumberFormat="1"/>
    <xf numFmtId="0" fontId="4" fillId="0" borderId="0" xfId="0" applyFont="1"/>
    <xf numFmtId="169" fontId="0" fillId="0" borderId="0" xfId="0" applyNumberFormat="1" applyAlignment="1">
      <alignment horizontal="center"/>
    </xf>
    <xf numFmtId="1" fontId="0" fillId="0" borderId="0" xfId="0" applyNumberFormat="1"/>
    <xf numFmtId="0" fontId="5" fillId="0" borderId="0" xfId="0" applyFont="1"/>
    <xf numFmtId="169" fontId="0" fillId="0" borderId="0" xfId="0" applyNumberFormat="1"/>
    <xf numFmtId="2" fontId="0" fillId="0" borderId="0" xfId="0" applyNumberFormat="1"/>
    <xf numFmtId="0" fontId="3" fillId="0" borderId="0" xfId="0" applyFont="1" applyAlignment="1">
      <alignment wrapText="1"/>
    </xf>
    <xf numFmtId="0" fontId="0" fillId="0" borderId="1" xfId="0" applyBorder="1"/>
    <xf numFmtId="167" fontId="0" fillId="0" borderId="1" xfId="0" applyNumberFormat="1" applyBorder="1"/>
    <xf numFmtId="1" fontId="0" fillId="0" borderId="1" xfId="0" applyNumberFormat="1" applyBorder="1"/>
    <xf numFmtId="166" fontId="0" fillId="0" borderId="1" xfId="0" applyNumberFormat="1" applyBorder="1"/>
    <xf numFmtId="0" fontId="0" fillId="0" borderId="1" xfId="0" applyNumberFormat="1" applyBorder="1"/>
    <xf numFmtId="164" fontId="0" fillId="0" borderId="1" xfId="1" applyFont="1" applyBorder="1"/>
    <xf numFmtId="0" fontId="0" fillId="0" borderId="2" xfId="0" applyBorder="1"/>
    <xf numFmtId="166" fontId="0" fillId="0" borderId="2" xfId="0" applyNumberFormat="1" applyBorder="1"/>
    <xf numFmtId="164" fontId="0" fillId="0" borderId="0" xfId="1" applyFont="1" applyBorder="1"/>
    <xf numFmtId="2" fontId="0" fillId="0" borderId="1" xfId="0" applyNumberFormat="1" applyBorder="1"/>
    <xf numFmtId="166" fontId="5" fillId="0" borderId="0" xfId="0" applyNumberFormat="1" applyFont="1" applyAlignment="1">
      <alignment wrapText="1"/>
    </xf>
    <xf numFmtId="0" fontId="5" fillId="0" borderId="0" xfId="0" applyFont="1" applyAlignment="1">
      <alignment wrapText="1"/>
    </xf>
    <xf numFmtId="166" fontId="0" fillId="0" borderId="0" xfId="0" applyNumberFormat="1" applyAlignment="1">
      <alignment wrapText="1"/>
    </xf>
    <xf numFmtId="0" fontId="0" fillId="0" borderId="0" xfId="0" applyAlignment="1">
      <alignment wrapText="1"/>
    </xf>
    <xf numFmtId="0" fontId="5" fillId="0" borderId="0" xfId="0" quotePrefix="1" applyFont="1"/>
    <xf numFmtId="168" fontId="0" fillId="0" borderId="0" xfId="0" applyNumberFormat="1"/>
    <xf numFmtId="0" fontId="3" fillId="0" borderId="3" xfId="0" applyFont="1" applyBorder="1" applyAlignment="1">
      <alignment wrapText="1"/>
    </xf>
    <xf numFmtId="0" fontId="3" fillId="0" borderId="3" xfId="0" applyFont="1" applyBorder="1"/>
    <xf numFmtId="0" fontId="3" fillId="0" borderId="3" xfId="0" applyFont="1" applyFill="1" applyBorder="1" applyAlignment="1">
      <alignment horizontal="left"/>
    </xf>
    <xf numFmtId="169" fontId="0" fillId="0" borderId="3" xfId="0" applyNumberFormat="1" applyBorder="1"/>
    <xf numFmtId="0" fontId="0" fillId="0" borderId="3" xfId="0" applyBorder="1"/>
    <xf numFmtId="166" fontId="5" fillId="0" borderId="3" xfId="0" applyNumberFormat="1" applyFont="1" applyBorder="1" applyAlignment="1">
      <alignment wrapText="1"/>
    </xf>
    <xf numFmtId="0" fontId="5" fillId="0" borderId="3" xfId="0" applyFont="1" applyBorder="1" applyAlignment="1">
      <alignment wrapText="1"/>
    </xf>
    <xf numFmtId="166" fontId="0" fillId="0" borderId="3" xfId="0" applyNumberFormat="1" applyBorder="1"/>
    <xf numFmtId="169" fontId="0" fillId="0" borderId="3" xfId="0" applyNumberFormat="1" applyBorder="1" applyAlignment="1">
      <alignment horizontal="center"/>
    </xf>
    <xf numFmtId="0" fontId="8" fillId="0" borderId="3" xfId="0" applyFont="1" applyBorder="1"/>
    <xf numFmtId="167" fontId="0" fillId="0" borderId="3" xfId="0" applyNumberFormat="1" applyBorder="1" applyAlignment="1">
      <alignment horizontal="center"/>
    </xf>
    <xf numFmtId="168" fontId="0" fillId="0" borderId="3" xfId="0" applyNumberFormat="1" applyBorder="1"/>
    <xf numFmtId="166" fontId="0" fillId="0" borderId="0" xfId="0" applyNumberFormat="1" applyBorder="1"/>
    <xf numFmtId="0" fontId="8" fillId="0" borderId="0" xfId="0" applyFont="1" applyBorder="1"/>
    <xf numFmtId="0" fontId="5" fillId="0" borderId="0" xfId="0" applyFont="1" applyBorder="1" applyAlignment="1">
      <alignment wrapText="1"/>
    </xf>
    <xf numFmtId="169" fontId="0" fillId="0" borderId="0" xfId="0" applyNumberFormat="1" applyBorder="1" applyAlignment="1">
      <alignment horizontal="center"/>
    </xf>
    <xf numFmtId="0" fontId="0" fillId="0" borderId="0" xfId="0" applyBorder="1"/>
    <xf numFmtId="1" fontId="0" fillId="0" borderId="0" xfId="0" applyNumberFormat="1" applyBorder="1"/>
    <xf numFmtId="0" fontId="3" fillId="6" borderId="0" xfId="0" applyFont="1" applyFill="1"/>
    <xf numFmtId="0" fontId="0" fillId="6" borderId="0" xfId="0" applyFill="1"/>
    <xf numFmtId="0" fontId="9" fillId="6" borderId="0" xfId="0" applyFont="1" applyFill="1"/>
    <xf numFmtId="166" fontId="0" fillId="6" borderId="0" xfId="0" applyNumberFormat="1" applyFill="1"/>
    <xf numFmtId="0" fontId="5" fillId="6" borderId="0" xfId="0" applyFont="1" applyFill="1"/>
    <xf numFmtId="169" fontId="0" fillId="6" borderId="0" xfId="0" applyNumberFormat="1" applyFill="1" applyBorder="1"/>
    <xf numFmtId="168" fontId="0" fillId="6" borderId="0" xfId="0" applyNumberFormat="1" applyFill="1" applyBorder="1"/>
    <xf numFmtId="0" fontId="5" fillId="6" borderId="0" xfId="0" applyFont="1" applyFill="1" applyBorder="1" applyAlignment="1">
      <alignment wrapText="1"/>
    </xf>
    <xf numFmtId="1" fontId="0" fillId="6" borderId="0" xfId="0" applyNumberFormat="1" applyFill="1" applyBorder="1"/>
    <xf numFmtId="166" fontId="0" fillId="6" borderId="0" xfId="0" applyNumberFormat="1" applyFill="1" applyBorder="1"/>
    <xf numFmtId="0" fontId="5" fillId="0" borderId="3" xfId="0" applyFont="1" applyBorder="1"/>
    <xf numFmtId="0" fontId="0" fillId="0" borderId="0" xfId="0" applyBorder="1" applyAlignment="1">
      <alignment horizontal="center" vertical="top" readingOrder="1"/>
    </xf>
    <xf numFmtId="0" fontId="5" fillId="0" borderId="3" xfId="0" quotePrefix="1" applyFont="1" applyBorder="1"/>
    <xf numFmtId="0" fontId="0" fillId="0" borderId="0" xfId="0" quotePrefix="1" applyBorder="1" applyAlignment="1">
      <alignment horizontal="center" vertical="top" readingOrder="1"/>
    </xf>
    <xf numFmtId="0" fontId="1" fillId="0" borderId="0" xfId="0" applyFont="1"/>
    <xf numFmtId="0" fontId="1" fillId="0" borderId="3" xfId="0" applyFont="1" applyBorder="1"/>
    <xf numFmtId="166" fontId="0" fillId="0" borderId="0" xfId="6" applyNumberFormat="1" applyFont="1"/>
    <xf numFmtId="0" fontId="1" fillId="0" borderId="0" xfId="0" quotePrefix="1" applyFont="1"/>
    <xf numFmtId="0" fontId="1" fillId="0" borderId="0" xfId="0" quotePrefix="1" applyFont="1" applyBorder="1" applyAlignment="1">
      <alignment horizontal="center" vertical="top" readingOrder="1"/>
    </xf>
    <xf numFmtId="0" fontId="1" fillId="0" borderId="3" xfId="0" quotePrefix="1" applyFont="1" applyBorder="1"/>
    <xf numFmtId="0" fontId="12" fillId="0" borderId="0" xfId="0" applyFont="1"/>
    <xf numFmtId="0" fontId="13" fillId="4" borderId="0" xfId="0" applyFont="1" applyFill="1"/>
    <xf numFmtId="0" fontId="16" fillId="12" borderId="31" xfId="0" applyFont="1" applyFill="1" applyBorder="1" applyAlignment="1">
      <alignment horizontal="left" vertical="center"/>
    </xf>
    <xf numFmtId="0" fontId="17" fillId="12" borderId="35" xfId="2" applyFont="1" applyFill="1" applyBorder="1" applyAlignment="1" applyProtection="1">
      <alignment horizontal="right" vertical="center"/>
    </xf>
    <xf numFmtId="0" fontId="15" fillId="7" borderId="0" xfId="0" applyFont="1" applyFill="1" applyAlignment="1">
      <alignment vertical="center"/>
    </xf>
    <xf numFmtId="0" fontId="13" fillId="7" borderId="0" xfId="0" applyFont="1" applyFill="1"/>
    <xf numFmtId="0" fontId="14" fillId="7" borderId="0" xfId="0" applyFont="1" applyFill="1"/>
    <xf numFmtId="0" fontId="12" fillId="7" borderId="0" xfId="0" applyFont="1" applyFill="1"/>
    <xf numFmtId="0" fontId="13" fillId="7" borderId="0" xfId="0" applyFont="1" applyFill="1" applyAlignment="1">
      <alignment horizontal="center" vertical="center"/>
    </xf>
    <xf numFmtId="0" fontId="12" fillId="4" borderId="0" xfId="0" applyFont="1" applyFill="1"/>
    <xf numFmtId="0" fontId="18" fillId="12" borderId="27" xfId="0" applyFont="1" applyFill="1" applyBorder="1" applyAlignment="1">
      <alignment horizontal="center" wrapText="1"/>
    </xf>
    <xf numFmtId="0" fontId="18" fillId="12" borderId="23" xfId="0" applyFont="1" applyFill="1" applyBorder="1"/>
    <xf numFmtId="0" fontId="18" fillId="12" borderId="24" xfId="0" applyFont="1" applyFill="1" applyBorder="1"/>
    <xf numFmtId="0" fontId="12" fillId="0" borderId="0" xfId="0" applyFont="1" applyAlignment="1">
      <alignment vertical="center"/>
    </xf>
    <xf numFmtId="3" fontId="12" fillId="4" borderId="21" xfId="0" applyNumberFormat="1" applyFont="1" applyFill="1" applyBorder="1" applyAlignment="1">
      <alignment horizontal="center" vertical="center"/>
    </xf>
    <xf numFmtId="9" fontId="12" fillId="4" borderId="21" xfId="0" applyNumberFormat="1" applyFont="1" applyFill="1" applyBorder="1" applyAlignment="1">
      <alignment horizontal="center" vertical="center"/>
    </xf>
    <xf numFmtId="0" fontId="18" fillId="12" borderId="32" xfId="0" applyFont="1" applyFill="1" applyBorder="1" applyAlignment="1">
      <alignment horizontal="right" vertical="center"/>
    </xf>
    <xf numFmtId="2" fontId="12" fillId="4" borderId="28" xfId="0" applyNumberFormat="1" applyFont="1" applyFill="1" applyBorder="1" applyAlignment="1">
      <alignment horizontal="center" vertical="center"/>
    </xf>
    <xf numFmtId="0" fontId="15" fillId="7" borderId="0" xfId="0" applyFont="1" applyFill="1" applyAlignment="1"/>
    <xf numFmtId="0" fontId="15" fillId="7" borderId="0" xfId="0" applyFont="1" applyFill="1" applyAlignment="1">
      <alignment horizontal="left"/>
    </xf>
    <xf numFmtId="3" fontId="13" fillId="7" borderId="0" xfId="0" applyNumberFormat="1" applyFont="1" applyFill="1" applyBorder="1" applyAlignment="1">
      <alignment horizontal="center"/>
    </xf>
    <xf numFmtId="0" fontId="15" fillId="7" borderId="0" xfId="0" applyFont="1" applyFill="1" applyAlignment="1">
      <alignment horizontal="right"/>
    </xf>
    <xf numFmtId="9" fontId="13" fillId="7" borderId="0" xfId="0" applyNumberFormat="1" applyFont="1" applyFill="1" applyBorder="1" applyAlignment="1">
      <alignment horizontal="center"/>
    </xf>
    <xf numFmtId="0" fontId="13" fillId="7" borderId="0" xfId="0" applyFont="1" applyFill="1" applyAlignment="1"/>
    <xf numFmtId="0" fontId="18" fillId="12" borderId="33" xfId="0" applyFont="1" applyFill="1" applyBorder="1" applyAlignment="1">
      <alignment horizontal="right" vertical="center"/>
    </xf>
    <xf numFmtId="2" fontId="12" fillId="4" borderId="29" xfId="0" applyNumberFormat="1" applyFont="1" applyFill="1" applyBorder="1" applyAlignment="1">
      <alignment horizontal="center" vertical="center"/>
    </xf>
    <xf numFmtId="0" fontId="20" fillId="7" borderId="0" xfId="0" applyFont="1" applyFill="1" applyAlignment="1">
      <alignment horizontal="right"/>
    </xf>
    <xf numFmtId="0" fontId="20" fillId="7" borderId="0" xfId="0" applyFont="1" applyFill="1" applyAlignment="1"/>
    <xf numFmtId="0" fontId="18" fillId="12" borderId="34" xfId="0" applyFont="1" applyFill="1" applyBorder="1" applyAlignment="1">
      <alignment horizontal="right" vertical="center"/>
    </xf>
    <xf numFmtId="2" fontId="12" fillId="4" borderId="30" xfId="0" applyNumberFormat="1" applyFont="1" applyFill="1" applyBorder="1" applyAlignment="1">
      <alignment horizontal="center" vertical="center"/>
    </xf>
    <xf numFmtId="0" fontId="18" fillId="9" borderId="12" xfId="0" applyFont="1" applyFill="1" applyBorder="1" applyAlignment="1">
      <alignment horizontal="center" vertical="center"/>
    </xf>
    <xf numFmtId="0" fontId="21" fillId="9" borderId="0" xfId="0" applyFont="1" applyFill="1" applyBorder="1" applyAlignment="1">
      <alignment vertical="center"/>
    </xf>
    <xf numFmtId="0" fontId="12" fillId="9" borderId="0" xfId="0" applyFont="1" applyFill="1" applyBorder="1" applyAlignment="1">
      <alignment vertical="center"/>
    </xf>
    <xf numFmtId="0" fontId="12" fillId="9" borderId="13" xfId="0" applyFont="1" applyFill="1" applyBorder="1" applyAlignment="1">
      <alignment vertical="center"/>
    </xf>
    <xf numFmtId="0" fontId="12" fillId="7" borderId="0" xfId="0" applyFont="1" applyFill="1" applyAlignment="1">
      <alignment vertical="center"/>
    </xf>
    <xf numFmtId="0" fontId="18" fillId="8" borderId="12" xfId="0" applyFont="1" applyFill="1" applyBorder="1" applyAlignment="1">
      <alignment horizontal="center" vertical="center"/>
    </xf>
    <xf numFmtId="0" fontId="22" fillId="8" borderId="0" xfId="0" applyFont="1" applyFill="1" applyBorder="1" applyAlignment="1">
      <alignment vertical="center"/>
    </xf>
    <xf numFmtId="0" fontId="12" fillId="8" borderId="0" xfId="0" applyFont="1" applyFill="1" applyBorder="1" applyAlignment="1">
      <alignment vertical="center"/>
    </xf>
    <xf numFmtId="0" fontId="12" fillId="8" borderId="13" xfId="0" applyFont="1" applyFill="1" applyBorder="1" applyAlignment="1">
      <alignment vertical="center"/>
    </xf>
    <xf numFmtId="0" fontId="18" fillId="10" borderId="12" xfId="0" applyFont="1" applyFill="1" applyBorder="1" applyAlignment="1">
      <alignment horizontal="center" vertical="center"/>
    </xf>
    <xf numFmtId="0" fontId="23" fillId="10" borderId="0" xfId="0" applyFont="1" applyFill="1" applyBorder="1" applyAlignment="1">
      <alignment vertical="center"/>
    </xf>
    <xf numFmtId="0" fontId="12" fillId="10" borderId="0" xfId="0" applyFont="1" applyFill="1" applyBorder="1" applyAlignment="1">
      <alignment vertical="center"/>
    </xf>
    <xf numFmtId="0" fontId="12" fillId="10" borderId="13" xfId="0" applyFont="1" applyFill="1" applyBorder="1" applyAlignment="1">
      <alignment vertical="center"/>
    </xf>
    <xf numFmtId="167" fontId="12" fillId="9" borderId="0" xfId="0" applyNumberFormat="1" applyFont="1" applyFill="1" applyBorder="1" applyAlignment="1">
      <alignment vertical="center"/>
    </xf>
    <xf numFmtId="167" fontId="25" fillId="9" borderId="13" xfId="0" applyNumberFormat="1" applyFont="1" applyFill="1" applyBorder="1" applyAlignment="1">
      <alignment horizontal="center" vertical="center"/>
    </xf>
    <xf numFmtId="0" fontId="26" fillId="8" borderId="0" xfId="0" applyFont="1" applyFill="1" applyBorder="1" applyAlignment="1">
      <alignment vertical="center"/>
    </xf>
    <xf numFmtId="167" fontId="12" fillId="8" borderId="0" xfId="0" applyNumberFormat="1" applyFont="1" applyFill="1" applyBorder="1" applyAlignment="1">
      <alignment vertical="center"/>
    </xf>
    <xf numFmtId="167" fontId="25" fillId="8" borderId="13" xfId="0" applyNumberFormat="1" applyFont="1" applyFill="1" applyBorder="1" applyAlignment="1">
      <alignment horizontal="center" vertical="center"/>
    </xf>
    <xf numFmtId="0" fontId="27" fillId="10" borderId="0" xfId="0" applyFont="1" applyFill="1" applyBorder="1" applyAlignment="1">
      <alignment vertical="center"/>
    </xf>
    <xf numFmtId="167" fontId="12" fillId="10" borderId="0" xfId="0" applyNumberFormat="1" applyFont="1" applyFill="1" applyBorder="1" applyAlignment="1">
      <alignment vertical="center"/>
    </xf>
    <xf numFmtId="167" fontId="25" fillId="10" borderId="13" xfId="0" applyNumberFormat="1" applyFont="1" applyFill="1" applyBorder="1" applyAlignment="1">
      <alignment horizontal="center" vertical="center"/>
    </xf>
    <xf numFmtId="0" fontId="16" fillId="12" borderId="22" xfId="0" applyFont="1" applyFill="1" applyBorder="1"/>
    <xf numFmtId="0" fontId="18" fillId="12" borderId="22" xfId="0" applyFont="1" applyFill="1" applyBorder="1" applyAlignment="1">
      <alignment horizontal="right" vertical="center"/>
    </xf>
    <xf numFmtId="1" fontId="12" fillId="4" borderId="25" xfId="0" applyNumberFormat="1" applyFont="1" applyFill="1" applyBorder="1" applyAlignment="1">
      <alignment horizontal="center" vertical="center"/>
    </xf>
    <xf numFmtId="0" fontId="18" fillId="9" borderId="12" xfId="0" applyNumberFormat="1" applyFont="1" applyFill="1" applyBorder="1" applyAlignment="1">
      <alignment horizontal="center" vertical="center"/>
    </xf>
    <xf numFmtId="164" fontId="12" fillId="4" borderId="18" xfId="0" applyNumberFormat="1" applyFont="1" applyFill="1" applyBorder="1" applyAlignment="1">
      <alignment vertical="center"/>
    </xf>
    <xf numFmtId="0" fontId="18" fillId="8" borderId="12" xfId="0" applyNumberFormat="1" applyFont="1" applyFill="1" applyBorder="1" applyAlignment="1">
      <alignment horizontal="center" vertical="center"/>
    </xf>
    <xf numFmtId="164" fontId="12" fillId="4" borderId="19" xfId="0" applyNumberFormat="1" applyFont="1" applyFill="1" applyBorder="1" applyAlignment="1">
      <alignment vertical="center"/>
    </xf>
    <xf numFmtId="0" fontId="18" fillId="10" borderId="12" xfId="0" applyNumberFormat="1" applyFont="1" applyFill="1" applyBorder="1" applyAlignment="1">
      <alignment horizontal="center" vertical="center"/>
    </xf>
    <xf numFmtId="164" fontId="12" fillId="4" borderId="20" xfId="0" applyNumberFormat="1" applyFont="1" applyFill="1" applyBorder="1" applyAlignment="1">
      <alignment vertical="center"/>
    </xf>
    <xf numFmtId="0" fontId="18" fillId="12" borderId="36" xfId="0" applyFont="1" applyFill="1" applyBorder="1" applyAlignment="1">
      <alignment horizontal="right" vertical="center"/>
    </xf>
    <xf numFmtId="1" fontId="12" fillId="4" borderId="28" xfId="0" applyNumberFormat="1" applyFont="1" applyFill="1" applyBorder="1" applyAlignment="1">
      <alignment horizontal="center" vertical="center"/>
    </xf>
    <xf numFmtId="0" fontId="18" fillId="9" borderId="38" xfId="0" applyFont="1" applyFill="1" applyBorder="1" applyAlignment="1">
      <alignment horizontal="center" vertical="center"/>
    </xf>
    <xf numFmtId="166" fontId="12" fillId="4" borderId="42" xfId="0" applyNumberFormat="1" applyFont="1" applyFill="1" applyBorder="1" applyAlignment="1">
      <alignment horizontal="right" vertical="center"/>
    </xf>
    <xf numFmtId="0" fontId="18" fillId="9" borderId="40" xfId="0" applyFont="1" applyFill="1" applyBorder="1" applyAlignment="1">
      <alignment horizontal="center" vertical="center"/>
    </xf>
    <xf numFmtId="0" fontId="12" fillId="9" borderId="39" xfId="0" applyFont="1" applyFill="1" applyBorder="1" applyAlignment="1">
      <alignment vertical="top"/>
    </xf>
    <xf numFmtId="0" fontId="12" fillId="7" borderId="0" xfId="0" applyFont="1" applyFill="1" applyAlignment="1">
      <alignment vertical="top"/>
    </xf>
    <xf numFmtId="0" fontId="18" fillId="8" borderId="38" xfId="0" applyFont="1" applyFill="1" applyBorder="1" applyAlignment="1">
      <alignment horizontal="center" vertical="center"/>
    </xf>
    <xf numFmtId="166" fontId="12" fillId="4" borderId="41" xfId="0" applyNumberFormat="1" applyFont="1" applyFill="1" applyBorder="1" applyAlignment="1">
      <alignment horizontal="right" vertical="center"/>
    </xf>
    <xf numFmtId="0" fontId="18" fillId="8" borderId="40" xfId="0" applyFont="1" applyFill="1" applyBorder="1" applyAlignment="1">
      <alignment horizontal="center" vertical="center"/>
    </xf>
    <xf numFmtId="0" fontId="12" fillId="8" borderId="39" xfId="0" applyFont="1" applyFill="1" applyBorder="1" applyAlignment="1">
      <alignment vertical="top"/>
    </xf>
    <xf numFmtId="0" fontId="18" fillId="10" borderId="38" xfId="0" applyNumberFormat="1" applyFont="1" applyFill="1" applyBorder="1" applyAlignment="1">
      <alignment horizontal="center" vertical="center"/>
    </xf>
    <xf numFmtId="166" fontId="12" fillId="4" borderId="43" xfId="0" applyNumberFormat="1" applyFont="1" applyFill="1" applyBorder="1" applyAlignment="1">
      <alignment horizontal="right" vertical="center"/>
    </xf>
    <xf numFmtId="0" fontId="12" fillId="10" borderId="39" xfId="0" applyFont="1" applyFill="1" applyBorder="1" applyAlignment="1">
      <alignment vertical="top"/>
    </xf>
    <xf numFmtId="0" fontId="18" fillId="12" borderId="37" xfId="0" applyFont="1" applyFill="1" applyBorder="1" applyAlignment="1">
      <alignment horizontal="right" vertical="center" wrapText="1"/>
    </xf>
    <xf numFmtId="1" fontId="12" fillId="4" borderId="30" xfId="0" applyNumberFormat="1" applyFont="1" applyFill="1" applyBorder="1" applyAlignment="1">
      <alignment horizontal="center" vertical="center"/>
    </xf>
    <xf numFmtId="0" fontId="18" fillId="9" borderId="5" xfId="0" applyFont="1" applyFill="1" applyBorder="1" applyAlignment="1">
      <alignment horizontal="center" vertical="center" shrinkToFit="1"/>
    </xf>
    <xf numFmtId="0" fontId="18" fillId="8" borderId="5" xfId="0" applyFont="1" applyFill="1" applyBorder="1" applyAlignment="1">
      <alignment horizontal="center" vertical="center" shrinkToFit="1"/>
    </xf>
    <xf numFmtId="0" fontId="18" fillId="10" borderId="5" xfId="0" applyFont="1" applyFill="1" applyBorder="1" applyAlignment="1">
      <alignment horizontal="center" vertical="center" shrinkToFit="1"/>
    </xf>
    <xf numFmtId="0" fontId="15" fillId="11" borderId="0" xfId="0" applyFont="1" applyFill="1" applyAlignment="1">
      <alignment vertical="center"/>
    </xf>
    <xf numFmtId="0" fontId="13" fillId="11" borderId="0" xfId="0" applyFont="1" applyFill="1"/>
    <xf numFmtId="0" fontId="14" fillId="11" borderId="0" xfId="0" applyFont="1" applyFill="1"/>
    <xf numFmtId="0" fontId="12" fillId="11" borderId="0" xfId="0" applyFont="1" applyFill="1"/>
    <xf numFmtId="0" fontId="13" fillId="11" borderId="0" xfId="0" applyFont="1" applyFill="1" applyAlignment="1">
      <alignment horizontal="center" vertical="center"/>
    </xf>
    <xf numFmtId="0" fontId="28" fillId="17" borderId="5" xfId="0" applyNumberFormat="1" applyFont="1" applyFill="1" applyBorder="1" applyAlignment="1">
      <alignment horizontal="left"/>
    </xf>
    <xf numFmtId="0" fontId="28" fillId="17" borderId="0" xfId="0" applyNumberFormat="1" applyFont="1" applyFill="1"/>
    <xf numFmtId="0" fontId="28" fillId="17" borderId="6" xfId="0" applyNumberFormat="1" applyFont="1" applyFill="1" applyBorder="1" applyAlignment="1">
      <alignment horizontal="left"/>
    </xf>
    <xf numFmtId="0" fontId="28" fillId="12" borderId="5" xfId="0" applyNumberFormat="1" applyFont="1" applyFill="1" applyBorder="1" applyAlignment="1">
      <alignment horizontal="left"/>
    </xf>
    <xf numFmtId="0" fontId="28" fillId="12" borderId="0" xfId="0" applyFont="1" applyFill="1"/>
    <xf numFmtId="0" fontId="18" fillId="9" borderId="7" xfId="0" applyFont="1" applyFill="1" applyBorder="1" applyAlignment="1">
      <alignment horizontal="center" vertical="center" shrinkToFit="1"/>
    </xf>
    <xf numFmtId="0" fontId="18" fillId="9" borderId="9" xfId="0" applyFont="1" applyFill="1" applyBorder="1" applyAlignment="1">
      <alignment horizontal="center" vertical="center" shrinkToFit="1"/>
    </xf>
    <xf numFmtId="0" fontId="18" fillId="8" borderId="7" xfId="0" applyFont="1" applyFill="1" applyBorder="1" applyAlignment="1">
      <alignment horizontal="center" vertical="center" shrinkToFit="1"/>
    </xf>
    <xf numFmtId="0" fontId="18" fillId="8" borderId="9" xfId="0" applyFont="1" applyFill="1" applyBorder="1" applyAlignment="1">
      <alignment horizontal="center" vertical="center" shrinkToFit="1"/>
    </xf>
    <xf numFmtId="0" fontId="18" fillId="10" borderId="7" xfId="0" applyFont="1" applyFill="1" applyBorder="1" applyAlignment="1">
      <alignment horizontal="center" vertical="center" shrinkToFit="1"/>
    </xf>
    <xf numFmtId="0" fontId="18" fillId="10" borderId="9" xfId="0" applyFont="1" applyFill="1" applyBorder="1" applyAlignment="1">
      <alignment horizontal="center" vertical="center" shrinkToFit="1"/>
    </xf>
    <xf numFmtId="0" fontId="28" fillId="17" borderId="7" xfId="0" applyNumberFormat="1" applyFont="1" applyFill="1" applyBorder="1" applyAlignment="1">
      <alignment horizontal="left"/>
    </xf>
    <xf numFmtId="0" fontId="28" fillId="17" borderId="9" xfId="0" applyNumberFormat="1" applyFont="1" applyFill="1" applyBorder="1" applyAlignment="1">
      <alignment horizontal="left"/>
    </xf>
    <xf numFmtId="0" fontId="28" fillId="12" borderId="7" xfId="0" applyNumberFormat="1" applyFont="1" applyFill="1" applyBorder="1" applyAlignment="1">
      <alignment horizontal="left"/>
    </xf>
    <xf numFmtId="0" fontId="28" fillId="12" borderId="9" xfId="0" applyNumberFormat="1" applyFont="1" applyFill="1" applyBorder="1" applyAlignment="1">
      <alignment horizontal="left"/>
    </xf>
    <xf numFmtId="0" fontId="28" fillId="17" borderId="8" xfId="0" applyNumberFormat="1" applyFont="1" applyFill="1" applyBorder="1" applyAlignment="1">
      <alignment horizontal="left"/>
    </xf>
    <xf numFmtId="0" fontId="28" fillId="17" borderId="10" xfId="0" applyNumberFormat="1" applyFont="1" applyFill="1" applyBorder="1" applyAlignment="1">
      <alignment horizontal="left"/>
    </xf>
    <xf numFmtId="1" fontId="12" fillId="4" borderId="50" xfId="0" applyNumberFormat="1" applyFont="1" applyFill="1" applyBorder="1" applyAlignment="1">
      <alignment horizontal="center" vertical="center"/>
    </xf>
    <xf numFmtId="1" fontId="12" fillId="4" borderId="51" xfId="0" applyNumberFormat="1" applyFont="1" applyFill="1" applyBorder="1" applyAlignment="1">
      <alignment horizontal="center" vertical="center"/>
    </xf>
    <xf numFmtId="1" fontId="12" fillId="4" borderId="52" xfId="0" applyNumberFormat="1" applyFont="1" applyFill="1" applyBorder="1" applyAlignment="1">
      <alignment horizontal="center" vertical="center"/>
    </xf>
    <xf numFmtId="0" fontId="18" fillId="12" borderId="26" xfId="0" applyFont="1" applyFill="1" applyBorder="1" applyAlignment="1">
      <alignment horizontal="left" vertical="center"/>
    </xf>
    <xf numFmtId="166" fontId="28" fillId="17" borderId="0" xfId="0" applyNumberFormat="1" applyFont="1" applyFill="1" applyAlignment="1">
      <alignment horizontal="left"/>
    </xf>
    <xf numFmtId="166" fontId="28" fillId="12" borderId="0" xfId="0" applyNumberFormat="1" applyFont="1" applyFill="1" applyAlignment="1">
      <alignment horizontal="left"/>
    </xf>
    <xf numFmtId="0" fontId="29" fillId="0" borderId="0" xfId="0" applyFont="1"/>
    <xf numFmtId="0" fontId="30" fillId="0" borderId="0" xfId="0" applyFont="1" applyAlignment="1">
      <alignment horizontal="left" vertical="center"/>
    </xf>
    <xf numFmtId="0" fontId="29" fillId="0" borderId="0" xfId="0" applyFont="1" applyAlignment="1">
      <alignment vertical="center"/>
    </xf>
    <xf numFmtId="0" fontId="31" fillId="0" borderId="0" xfId="0" applyFont="1" applyFill="1" applyAlignment="1"/>
    <xf numFmtId="0" fontId="31" fillId="0" borderId="0" xfId="0" applyFont="1" applyFill="1" applyAlignment="1">
      <alignment horizontal="left"/>
    </xf>
    <xf numFmtId="3" fontId="32" fillId="0" borderId="0" xfId="0" applyNumberFormat="1" applyFont="1" applyFill="1" applyBorder="1" applyAlignment="1">
      <alignment horizontal="center"/>
    </xf>
    <xf numFmtId="0" fontId="31" fillId="0" borderId="0" xfId="0" applyFont="1" applyFill="1" applyAlignment="1">
      <alignment horizontal="right"/>
    </xf>
    <xf numFmtId="9" fontId="32" fillId="0" borderId="0" xfId="0" applyNumberFormat="1" applyFont="1" applyFill="1" applyBorder="1" applyAlignment="1">
      <alignment horizontal="center"/>
    </xf>
    <xf numFmtId="0" fontId="32" fillId="0" borderId="0" xfId="0" applyFont="1" applyFill="1" applyAlignment="1"/>
    <xf numFmtId="0" fontId="33" fillId="0" borderId="13" xfId="0" applyFont="1" applyFill="1" applyBorder="1" applyAlignment="1">
      <alignment horizontal="left" textRotation="90"/>
    </xf>
    <xf numFmtId="0" fontId="33" fillId="0" borderId="0" xfId="0" applyFont="1" applyFill="1" applyAlignment="1">
      <alignment horizontal="right"/>
    </xf>
    <xf numFmtId="0" fontId="33" fillId="0" borderId="0" xfId="0" applyFont="1" applyFill="1" applyAlignment="1"/>
    <xf numFmtId="0" fontId="33" fillId="4" borderId="12" xfId="0" applyFont="1" applyFill="1" applyBorder="1" applyAlignment="1">
      <alignment horizontal="left" vertical="center"/>
    </xf>
    <xf numFmtId="0" fontId="29" fillId="4" borderId="0" xfId="0" applyFont="1" applyFill="1" applyBorder="1" applyAlignment="1">
      <alignment vertical="center"/>
    </xf>
    <xf numFmtId="0" fontId="29" fillId="0" borderId="13" xfId="0" applyFont="1" applyFill="1" applyBorder="1" applyAlignment="1">
      <alignment vertical="center"/>
    </xf>
    <xf numFmtId="0" fontId="29" fillId="0" borderId="0" xfId="0" applyFont="1" applyFill="1" applyAlignment="1">
      <alignment vertical="center"/>
    </xf>
    <xf numFmtId="167" fontId="29" fillId="4" borderId="0" xfId="0" applyNumberFormat="1" applyFont="1" applyFill="1" applyBorder="1" applyAlignment="1">
      <alignment vertical="center"/>
    </xf>
    <xf numFmtId="167" fontId="29" fillId="6" borderId="13" xfId="0" applyNumberFormat="1" applyFont="1" applyFill="1" applyBorder="1" applyAlignment="1">
      <alignment horizontal="right" vertical="center"/>
    </xf>
    <xf numFmtId="167" fontId="29" fillId="15" borderId="13" xfId="0" applyNumberFormat="1" applyFont="1" applyFill="1" applyBorder="1" applyAlignment="1">
      <alignment horizontal="right" vertical="center"/>
    </xf>
    <xf numFmtId="167" fontId="29" fillId="14" borderId="13" xfId="0" applyNumberFormat="1" applyFont="1" applyFill="1" applyBorder="1" applyAlignment="1">
      <alignment horizontal="right" vertical="center"/>
    </xf>
    <xf numFmtId="170" fontId="29" fillId="6" borderId="13" xfId="0" applyNumberFormat="1" applyFont="1" applyFill="1" applyBorder="1" applyAlignment="1">
      <alignment horizontal="right" vertical="center"/>
    </xf>
    <xf numFmtId="170" fontId="29" fillId="15" borderId="13" xfId="0" applyNumberFormat="1" applyFont="1" applyFill="1" applyBorder="1" applyAlignment="1">
      <alignment horizontal="right" vertical="center"/>
    </xf>
    <xf numFmtId="170" fontId="29" fillId="14" borderId="13" xfId="0" applyNumberFormat="1" applyFont="1" applyFill="1" applyBorder="1" applyAlignment="1">
      <alignment horizontal="right" vertical="center"/>
    </xf>
    <xf numFmtId="1" fontId="29" fillId="6" borderId="13" xfId="0" applyNumberFormat="1" applyFont="1" applyFill="1" applyBorder="1" applyAlignment="1">
      <alignment horizontal="right" vertical="center"/>
    </xf>
    <xf numFmtId="1" fontId="29" fillId="15" borderId="13" xfId="0" applyNumberFormat="1" applyFont="1" applyFill="1" applyBorder="1" applyAlignment="1">
      <alignment horizontal="right" vertical="center"/>
    </xf>
    <xf numFmtId="1" fontId="29" fillId="14" borderId="13" xfId="0" applyNumberFormat="1" applyFont="1" applyFill="1" applyBorder="1" applyAlignment="1">
      <alignment horizontal="right" vertical="center"/>
    </xf>
    <xf numFmtId="0" fontId="33" fillId="4" borderId="38" xfId="0" applyFont="1" applyFill="1" applyBorder="1" applyAlignment="1">
      <alignment horizontal="left" vertical="center"/>
    </xf>
    <xf numFmtId="0" fontId="29" fillId="4" borderId="40" xfId="0" applyFont="1" applyFill="1" applyBorder="1" applyAlignment="1">
      <alignment vertical="center"/>
    </xf>
    <xf numFmtId="167" fontId="29" fillId="4" borderId="40" xfId="0" applyNumberFormat="1" applyFont="1" applyFill="1" applyBorder="1" applyAlignment="1">
      <alignment vertical="center"/>
    </xf>
    <xf numFmtId="1" fontId="29" fillId="6" borderId="39" xfId="0" applyNumberFormat="1" applyFont="1" applyFill="1" applyBorder="1" applyAlignment="1">
      <alignment horizontal="right" vertical="center"/>
    </xf>
    <xf numFmtId="1" fontId="29" fillId="15" borderId="39" xfId="0" applyNumberFormat="1" applyFont="1" applyFill="1" applyBorder="1" applyAlignment="1">
      <alignment horizontal="right" vertical="center"/>
    </xf>
    <xf numFmtId="1" fontId="29" fillId="14" borderId="39" xfId="0" applyNumberFormat="1" applyFont="1" applyFill="1" applyBorder="1" applyAlignment="1">
      <alignment horizontal="right" vertical="center"/>
    </xf>
    <xf numFmtId="0" fontId="29" fillId="0" borderId="0" xfId="0" applyFont="1" applyAlignment="1">
      <alignment vertical="top"/>
    </xf>
    <xf numFmtId="0" fontId="33" fillId="4" borderId="44" xfId="0" applyFont="1" applyFill="1" applyBorder="1" applyAlignment="1">
      <alignment horizontal="left" vertical="center"/>
    </xf>
    <xf numFmtId="0" fontId="33" fillId="4" borderId="45" xfId="0" applyFont="1" applyFill="1" applyBorder="1" applyAlignment="1">
      <alignment horizontal="center" vertical="center"/>
    </xf>
    <xf numFmtId="9" fontId="29" fillId="6" borderId="46" xfId="7" applyFont="1" applyFill="1" applyBorder="1" applyAlignment="1">
      <alignment horizontal="right" vertical="center"/>
    </xf>
    <xf numFmtId="9" fontId="29" fillId="15" borderId="46" xfId="7" applyFont="1" applyFill="1" applyBorder="1" applyAlignment="1">
      <alignment horizontal="right" vertical="center"/>
    </xf>
    <xf numFmtId="9" fontId="29" fillId="14" borderId="46" xfId="7" applyFont="1" applyFill="1" applyBorder="1" applyAlignment="1">
      <alignment horizontal="right" vertical="center"/>
    </xf>
    <xf numFmtId="0" fontId="33" fillId="4" borderId="40" xfId="0" applyFont="1" applyFill="1" applyBorder="1" applyAlignment="1">
      <alignment horizontal="center" vertical="center"/>
    </xf>
    <xf numFmtId="9" fontId="29" fillId="6" borderId="39" xfId="7" applyFont="1" applyFill="1" applyBorder="1" applyAlignment="1">
      <alignment horizontal="right" vertical="center"/>
    </xf>
    <xf numFmtId="9" fontId="29" fillId="15" borderId="39" xfId="7" applyFont="1" applyFill="1" applyBorder="1" applyAlignment="1">
      <alignment horizontal="right" vertical="center"/>
    </xf>
    <xf numFmtId="9" fontId="29" fillId="14" borderId="39" xfId="7" applyFont="1" applyFill="1" applyBorder="1" applyAlignment="1">
      <alignment horizontal="right" vertical="center"/>
    </xf>
    <xf numFmtId="0" fontId="33" fillId="0" borderId="0" xfId="0" applyFont="1" applyFill="1" applyBorder="1" applyAlignment="1">
      <alignment horizontal="left" vertical="top" textRotation="90"/>
    </xf>
    <xf numFmtId="0" fontId="29" fillId="0" borderId="0" xfId="0" applyFont="1" applyBorder="1" applyAlignment="1">
      <alignment horizontal="left"/>
    </xf>
    <xf numFmtId="0" fontId="33" fillId="0" borderId="0" xfId="0" applyFont="1" applyFill="1" applyBorder="1" applyAlignment="1">
      <alignment horizontal="center" vertical="center"/>
    </xf>
    <xf numFmtId="0" fontId="33" fillId="0" borderId="0" xfId="0" applyFont="1" applyFill="1" applyBorder="1" applyAlignment="1">
      <alignment horizontal="right"/>
    </xf>
    <xf numFmtId="0" fontId="33" fillId="0" borderId="0" xfId="0" applyFont="1" applyFill="1" applyBorder="1" applyAlignment="1"/>
    <xf numFmtId="0" fontId="29" fillId="0" borderId="0" xfId="0" applyFont="1" applyBorder="1"/>
    <xf numFmtId="3" fontId="33" fillId="4" borderId="46" xfId="0" applyNumberFormat="1" applyFont="1" applyFill="1" applyBorder="1" applyAlignment="1">
      <alignment horizontal="right" vertical="center"/>
    </xf>
    <xf numFmtId="0" fontId="33" fillId="4" borderId="0" xfId="0" applyFont="1" applyFill="1" applyBorder="1" applyAlignment="1">
      <alignment horizontal="center" vertical="center"/>
    </xf>
    <xf numFmtId="3" fontId="33" fillId="4" borderId="13" xfId="0" applyNumberFormat="1" applyFont="1" applyFill="1" applyBorder="1" applyAlignment="1">
      <alignment horizontal="right" vertical="center"/>
    </xf>
    <xf numFmtId="167" fontId="33" fillId="4" borderId="39" xfId="0" applyNumberFormat="1" applyFont="1" applyFill="1" applyBorder="1" applyAlignment="1">
      <alignment horizontal="right" vertical="center"/>
    </xf>
    <xf numFmtId="0" fontId="34" fillId="0" borderId="0" xfId="0" applyFont="1" applyFill="1" applyBorder="1" applyAlignment="1">
      <alignment horizontal="left"/>
    </xf>
    <xf numFmtId="0" fontId="33" fillId="0" borderId="0" xfId="0" applyFont="1" applyBorder="1"/>
    <xf numFmtId="0" fontId="33" fillId="0" borderId="13" xfId="0" applyFont="1" applyFill="1" applyBorder="1" applyAlignment="1">
      <alignment horizontal="left"/>
    </xf>
    <xf numFmtId="0" fontId="33" fillId="0" borderId="44" xfId="0" applyFont="1" applyBorder="1"/>
    <xf numFmtId="1" fontId="29" fillId="0" borderId="45" xfId="0" applyNumberFormat="1" applyFont="1" applyBorder="1"/>
    <xf numFmtId="164" fontId="29" fillId="6" borderId="45" xfId="0" applyNumberFormat="1" applyFont="1" applyFill="1" applyBorder="1"/>
    <xf numFmtId="164" fontId="33" fillId="0" borderId="46" xfId="0" applyNumberFormat="1" applyFont="1" applyBorder="1"/>
    <xf numFmtId="164" fontId="29" fillId="15" borderId="45" xfId="0" applyNumberFormat="1" applyFont="1" applyFill="1" applyBorder="1"/>
    <xf numFmtId="164" fontId="29" fillId="14" borderId="45" xfId="0" applyNumberFormat="1" applyFont="1" applyFill="1" applyBorder="1"/>
    <xf numFmtId="0" fontId="29" fillId="6" borderId="12" xfId="0" applyFont="1" applyFill="1" applyBorder="1" applyAlignment="1">
      <alignment wrapText="1"/>
    </xf>
    <xf numFmtId="1" fontId="29" fillId="6" borderId="0" xfId="0" applyNumberFormat="1" applyFont="1" applyFill="1" applyBorder="1"/>
    <xf numFmtId="164" fontId="29" fillId="6" borderId="0" xfId="0" applyNumberFormat="1" applyFont="1" applyFill="1" applyBorder="1"/>
    <xf numFmtId="164" fontId="33" fillId="0" borderId="13" xfId="0" applyNumberFormat="1" applyFont="1" applyBorder="1"/>
    <xf numFmtId="0" fontId="29" fillId="15" borderId="12" xfId="0" applyFont="1" applyFill="1" applyBorder="1" applyAlignment="1">
      <alignment wrapText="1"/>
    </xf>
    <xf numFmtId="1" fontId="29" fillId="15" borderId="0" xfId="0" applyNumberFormat="1" applyFont="1" applyFill="1" applyBorder="1"/>
    <xf numFmtId="164" fontId="29" fillId="15" borderId="0" xfId="0" applyNumberFormat="1" applyFont="1" applyFill="1" applyBorder="1"/>
    <xf numFmtId="0" fontId="29" fillId="14" borderId="12" xfId="0" applyFont="1" applyFill="1" applyBorder="1" applyAlignment="1">
      <alignment wrapText="1"/>
    </xf>
    <xf numFmtId="1" fontId="29" fillId="14" borderId="0" xfId="0" applyNumberFormat="1" applyFont="1" applyFill="1" applyBorder="1"/>
    <xf numFmtId="164" fontId="29" fillId="14" borderId="0" xfId="0" applyNumberFormat="1" applyFont="1" applyFill="1" applyBorder="1"/>
    <xf numFmtId="0" fontId="29" fillId="6" borderId="0" xfId="0" applyNumberFormat="1" applyFont="1" applyFill="1" applyBorder="1"/>
    <xf numFmtId="0" fontId="29" fillId="15" borderId="0" xfId="0" applyNumberFormat="1" applyFont="1" applyFill="1" applyBorder="1"/>
    <xf numFmtId="0" fontId="29" fillId="14" borderId="0" xfId="0" applyNumberFormat="1" applyFont="1" applyFill="1" applyBorder="1"/>
    <xf numFmtId="0" fontId="29" fillId="6" borderId="12" xfId="0" applyFont="1" applyFill="1" applyBorder="1" applyAlignment="1">
      <alignment horizontal="left" vertical="center" wrapText="1"/>
    </xf>
    <xf numFmtId="0" fontId="29" fillId="15" borderId="12" xfId="0" applyFont="1" applyFill="1" applyBorder="1" applyAlignment="1">
      <alignment horizontal="left" vertical="center" wrapText="1"/>
    </xf>
    <xf numFmtId="0" fontId="29" fillId="14" borderId="12" xfId="0" applyFont="1" applyFill="1" applyBorder="1" applyAlignment="1">
      <alignment horizontal="left" vertical="center" wrapText="1"/>
    </xf>
    <xf numFmtId="1" fontId="29" fillId="4" borderId="40" xfId="0" applyNumberFormat="1" applyFont="1" applyFill="1" applyBorder="1"/>
    <xf numFmtId="164" fontId="29" fillId="4" borderId="40" xfId="0" applyNumberFormat="1" applyFont="1" applyFill="1" applyBorder="1"/>
    <xf numFmtId="164" fontId="33" fillId="6" borderId="39" xfId="0" applyNumberFormat="1" applyFont="1" applyFill="1" applyBorder="1"/>
    <xf numFmtId="164" fontId="33" fillId="15" borderId="39" xfId="0" applyNumberFormat="1" applyFont="1" applyFill="1" applyBorder="1"/>
    <xf numFmtId="164" fontId="33" fillId="14" borderId="39" xfId="0" applyNumberFormat="1" applyFont="1" applyFill="1" applyBorder="1"/>
    <xf numFmtId="0" fontId="33" fillId="0" borderId="0" xfId="0" applyFont="1" applyFill="1" applyBorder="1" applyAlignment="1">
      <alignment horizontal="left"/>
    </xf>
    <xf numFmtId="0" fontId="33" fillId="0" borderId="0" xfId="0" applyFont="1" applyFill="1" applyBorder="1" applyAlignment="1">
      <alignment horizontal="left" vertical="center"/>
    </xf>
    <xf numFmtId="1" fontId="29" fillId="0" borderId="0" xfId="0" applyNumberFormat="1" applyFont="1" applyBorder="1"/>
    <xf numFmtId="164" fontId="29" fillId="0" borderId="0" xfId="0" applyNumberFormat="1" applyFont="1" applyBorder="1"/>
    <xf numFmtId="164" fontId="35" fillId="0" borderId="0" xfId="0" applyNumberFormat="1" applyFont="1" applyBorder="1"/>
    <xf numFmtId="164" fontId="33" fillId="0" borderId="0" xfId="0" applyNumberFormat="1" applyFont="1" applyBorder="1"/>
    <xf numFmtId="9" fontId="36" fillId="0" borderId="0" xfId="7" applyFont="1"/>
    <xf numFmtId="9" fontId="37" fillId="0" borderId="0" xfId="7" applyFont="1"/>
    <xf numFmtId="0" fontId="32" fillId="0" borderId="0" xfId="0" applyFont="1" applyBorder="1"/>
    <xf numFmtId="0" fontId="31" fillId="0" borderId="0" xfId="0" applyFont="1" applyFill="1" applyBorder="1" applyAlignment="1">
      <alignment horizontal="left"/>
    </xf>
    <xf numFmtId="164" fontId="32" fillId="0" borderId="0" xfId="0" applyNumberFormat="1" applyFont="1" applyBorder="1"/>
    <xf numFmtId="0" fontId="32" fillId="0" borderId="0" xfId="0" applyFont="1"/>
    <xf numFmtId="0" fontId="38" fillId="0" borderId="0" xfId="0" applyFont="1"/>
    <xf numFmtId="3" fontId="32" fillId="0" borderId="0" xfId="0" applyNumberFormat="1" applyFont="1" applyBorder="1"/>
    <xf numFmtId="167" fontId="32" fillId="0" borderId="0" xfId="0" applyNumberFormat="1" applyFont="1" applyBorder="1"/>
    <xf numFmtId="0" fontId="39" fillId="0" borderId="0" xfId="0" applyFont="1"/>
    <xf numFmtId="0" fontId="34" fillId="0" borderId="0" xfId="0" applyFont="1"/>
    <xf numFmtId="0" fontId="29" fillId="16" borderId="0" xfId="0" applyFont="1" applyFill="1"/>
    <xf numFmtId="0" fontId="33" fillId="0" borderId="0" xfId="0" quotePrefix="1" applyFont="1" applyAlignment="1">
      <alignment horizontal="center"/>
    </xf>
    <xf numFmtId="0" fontId="29" fillId="13" borderId="0" xfId="0" applyFont="1" applyFill="1"/>
    <xf numFmtId="166" fontId="29" fillId="13" borderId="0" xfId="0" applyNumberFormat="1" applyFont="1" applyFill="1"/>
    <xf numFmtId="2" fontId="29" fillId="13" borderId="0" xfId="0" applyNumberFormat="1" applyFont="1" applyFill="1"/>
    <xf numFmtId="171" fontId="29" fillId="16" borderId="0" xfId="1" applyNumberFormat="1" applyFont="1" applyFill="1"/>
    <xf numFmtId="171" fontId="29" fillId="13" borderId="0" xfId="0" applyNumberFormat="1" applyFont="1" applyFill="1"/>
    <xf numFmtId="9" fontId="29" fillId="13" borderId="0" xfId="7" quotePrefix="1" applyFont="1" applyFill="1"/>
    <xf numFmtId="0" fontId="33" fillId="0" borderId="0" xfId="0" applyFont="1"/>
    <xf numFmtId="0" fontId="32" fillId="9" borderId="1" xfId="0" applyFont="1" applyFill="1" applyBorder="1"/>
    <xf numFmtId="3" fontId="29" fillId="0" borderId="1" xfId="0" applyNumberFormat="1" applyFont="1" applyBorder="1"/>
    <xf numFmtId="0" fontId="32" fillId="8" borderId="1" xfId="0" applyFont="1" applyFill="1" applyBorder="1"/>
    <xf numFmtId="9" fontId="29" fillId="0" borderId="1" xfId="0" applyNumberFormat="1" applyFont="1" applyBorder="1"/>
    <xf numFmtId="0" fontId="32" fillId="10" borderId="1" xfId="0" applyFont="1" applyFill="1" applyBorder="1"/>
    <xf numFmtId="0" fontId="32" fillId="9" borderId="4" xfId="0" applyFont="1" applyFill="1" applyBorder="1"/>
    <xf numFmtId="0" fontId="32" fillId="8" borderId="4" xfId="0" applyFont="1" applyFill="1" applyBorder="1"/>
    <xf numFmtId="0" fontId="32" fillId="10" borderId="4" xfId="0" applyFont="1" applyFill="1" applyBorder="1"/>
    <xf numFmtId="9" fontId="29" fillId="0" borderId="0" xfId="0" applyNumberFormat="1" applyFont="1" applyBorder="1"/>
    <xf numFmtId="0" fontId="29" fillId="0" borderId="1" xfId="0" applyFont="1" applyBorder="1"/>
    <xf numFmtId="0" fontId="41" fillId="0" borderId="0" xfId="0" applyFont="1" applyAlignment="1">
      <alignment horizontal="left"/>
    </xf>
    <xf numFmtId="0" fontId="42" fillId="0" borderId="0" xfId="0" applyFont="1"/>
    <xf numFmtId="0" fontId="43" fillId="0" borderId="0" xfId="0" applyFont="1"/>
    <xf numFmtId="166" fontId="33" fillId="17" borderId="0" xfId="0" applyNumberFormat="1" applyFont="1" applyFill="1" applyAlignment="1">
      <alignment horizontal="left"/>
    </xf>
    <xf numFmtId="0" fontId="44" fillId="17" borderId="5" xfId="0" applyNumberFormat="1" applyFont="1" applyFill="1" applyBorder="1" applyAlignment="1">
      <alignment horizontal="left"/>
    </xf>
    <xf numFmtId="0" fontId="44" fillId="17" borderId="0" xfId="0" applyNumberFormat="1" applyFont="1" applyFill="1"/>
    <xf numFmtId="0" fontId="44" fillId="12" borderId="5" xfId="0" applyNumberFormat="1" applyFont="1" applyFill="1" applyBorder="1" applyAlignment="1">
      <alignment horizontal="left"/>
    </xf>
    <xf numFmtId="0" fontId="44" fillId="12" borderId="0" xfId="0" applyFont="1" applyFill="1"/>
    <xf numFmtId="0" fontId="44" fillId="17" borderId="6" xfId="0" applyNumberFormat="1" applyFont="1" applyFill="1" applyBorder="1" applyAlignment="1">
      <alignment horizontal="left"/>
    </xf>
    <xf numFmtId="0" fontId="31" fillId="3" borderId="0" xfId="0" applyFont="1" applyFill="1" applyAlignment="1"/>
    <xf numFmtId="3" fontId="32" fillId="5" borderId="0" xfId="0" applyNumberFormat="1" applyFont="1" applyFill="1" applyBorder="1" applyAlignment="1">
      <alignment horizontal="center"/>
    </xf>
    <xf numFmtId="0" fontId="46" fillId="3" borderId="0" xfId="0" applyFont="1" applyFill="1" applyAlignment="1">
      <alignment horizontal="right"/>
    </xf>
    <xf numFmtId="9" fontId="32" fillId="5" borderId="0" xfId="0" applyNumberFormat="1" applyFont="1" applyFill="1" applyBorder="1" applyAlignment="1">
      <alignment horizontal="center"/>
    </xf>
    <xf numFmtId="0" fontId="40" fillId="3" borderId="0" xfId="0" applyFont="1" applyFill="1" applyAlignment="1"/>
    <xf numFmtId="0" fontId="29" fillId="3" borderId="0" xfId="0" applyFont="1" applyFill="1"/>
    <xf numFmtId="0" fontId="29" fillId="4" borderId="0" xfId="0" applyFont="1" applyFill="1"/>
    <xf numFmtId="0" fontId="31" fillId="4" borderId="0" xfId="0" applyFont="1" applyFill="1" applyAlignment="1"/>
    <xf numFmtId="0" fontId="31" fillId="4" borderId="0" xfId="0" applyFont="1" applyFill="1" applyAlignment="1">
      <alignment horizontal="left"/>
    </xf>
    <xf numFmtId="3" fontId="32" fillId="4" borderId="0" xfId="0" applyNumberFormat="1" applyFont="1" applyFill="1" applyBorder="1" applyAlignment="1">
      <alignment horizontal="center"/>
    </xf>
    <xf numFmtId="0" fontId="31" fillId="4" borderId="0" xfId="0" applyFont="1" applyFill="1" applyAlignment="1">
      <alignment horizontal="right"/>
    </xf>
    <xf numFmtId="9" fontId="32" fillId="4" borderId="0" xfId="0" applyNumberFormat="1" applyFont="1" applyFill="1" applyBorder="1" applyAlignment="1">
      <alignment horizontal="center"/>
    </xf>
    <xf numFmtId="0" fontId="32" fillId="4" borderId="0" xfId="0" applyFont="1" applyFill="1" applyAlignment="1"/>
    <xf numFmtId="0" fontId="47" fillId="7" borderId="0" xfId="0" applyFont="1" applyFill="1" applyAlignment="1">
      <alignment horizontal="right"/>
    </xf>
    <xf numFmtId="0" fontId="47" fillId="7" borderId="0" xfId="0" applyFont="1" applyFill="1" applyAlignment="1"/>
    <xf numFmtId="0" fontId="29" fillId="7" borderId="0" xfId="0" applyFont="1" applyFill="1"/>
    <xf numFmtId="0" fontId="33" fillId="9" borderId="12" xfId="0" applyFont="1" applyFill="1" applyBorder="1" applyAlignment="1">
      <alignment horizontal="center" vertical="center"/>
    </xf>
    <xf numFmtId="0" fontId="29" fillId="7" borderId="0" xfId="0" applyFont="1" applyFill="1" applyAlignment="1">
      <alignment vertical="center"/>
    </xf>
    <xf numFmtId="0" fontId="33" fillId="8" borderId="12" xfId="0" applyFont="1" applyFill="1" applyBorder="1" applyAlignment="1">
      <alignment horizontal="center" vertical="center"/>
    </xf>
    <xf numFmtId="0" fontId="33" fillId="10" borderId="12" xfId="0" applyFont="1" applyFill="1" applyBorder="1" applyAlignment="1">
      <alignment horizontal="center" vertical="center"/>
    </xf>
    <xf numFmtId="167" fontId="33" fillId="9" borderId="0" xfId="0" applyNumberFormat="1" applyFont="1" applyFill="1" applyBorder="1" applyAlignment="1">
      <alignment horizontal="right" vertical="center"/>
    </xf>
    <xf numFmtId="167" fontId="33" fillId="8" borderId="0" xfId="0" applyNumberFormat="1" applyFont="1" applyFill="1" applyBorder="1" applyAlignment="1">
      <alignment horizontal="right" vertical="center"/>
    </xf>
    <xf numFmtId="167" fontId="33" fillId="10" borderId="0" xfId="0" applyNumberFormat="1" applyFont="1" applyFill="1" applyBorder="1" applyAlignment="1">
      <alignment horizontal="right" vertical="center"/>
    </xf>
    <xf numFmtId="0" fontId="33" fillId="9" borderId="12" xfId="0" applyNumberFormat="1" applyFont="1" applyFill="1" applyBorder="1" applyAlignment="1">
      <alignment horizontal="center" vertical="center"/>
    </xf>
    <xf numFmtId="0" fontId="29" fillId="9" borderId="0" xfId="0" applyFont="1" applyFill="1"/>
    <xf numFmtId="0" fontId="29" fillId="7" borderId="11" xfId="0" applyFont="1" applyFill="1" applyBorder="1" applyAlignment="1">
      <alignment vertical="center"/>
    </xf>
    <xf numFmtId="0" fontId="33" fillId="8" borderId="12" xfId="0" applyNumberFormat="1" applyFont="1" applyFill="1" applyBorder="1" applyAlignment="1">
      <alignment horizontal="center" vertical="center"/>
    </xf>
    <xf numFmtId="0" fontId="29" fillId="8" borderId="0" xfId="0" applyFont="1" applyFill="1"/>
    <xf numFmtId="0" fontId="33" fillId="10" borderId="12" xfId="0" applyNumberFormat="1" applyFont="1" applyFill="1" applyBorder="1" applyAlignment="1">
      <alignment horizontal="center" vertical="center"/>
    </xf>
    <xf numFmtId="0" fontId="29" fillId="10" borderId="0" xfId="0" applyFont="1" applyFill="1"/>
    <xf numFmtId="0" fontId="29" fillId="10" borderId="17" xfId="0" applyFont="1" applyFill="1" applyBorder="1"/>
    <xf numFmtId="0" fontId="33" fillId="9" borderId="14" xfId="0" applyFont="1" applyFill="1" applyBorder="1" applyAlignment="1">
      <alignment horizontal="center" vertical="center"/>
    </xf>
    <xf numFmtId="0" fontId="33" fillId="8" borderId="14" xfId="0" applyFont="1" applyFill="1" applyBorder="1" applyAlignment="1">
      <alignment horizontal="center" vertical="center"/>
    </xf>
    <xf numFmtId="0" fontId="33" fillId="10" borderId="14" xfId="0" applyFont="1" applyFill="1" applyBorder="1" applyAlignment="1">
      <alignment horizontal="center" vertical="center"/>
    </xf>
    <xf numFmtId="0" fontId="32" fillId="9" borderId="0" xfId="0" applyFont="1" applyFill="1" applyBorder="1" applyAlignment="1">
      <alignment horizontal="left" vertical="center"/>
    </xf>
    <xf numFmtId="1" fontId="32" fillId="9" borderId="13" xfId="0" applyNumberFormat="1" applyFont="1" applyFill="1" applyBorder="1" applyAlignment="1">
      <alignment horizontal="center" vertical="center"/>
    </xf>
    <xf numFmtId="164" fontId="32" fillId="9" borderId="0" xfId="0" applyNumberFormat="1" applyFont="1" applyFill="1" applyBorder="1" applyAlignment="1">
      <alignment vertical="center"/>
    </xf>
    <xf numFmtId="0" fontId="32" fillId="8" borderId="0" xfId="0" applyFont="1" applyFill="1" applyBorder="1" applyAlignment="1">
      <alignment vertical="center"/>
    </xf>
    <xf numFmtId="1" fontId="32" fillId="8" borderId="13" xfId="0" applyNumberFormat="1" applyFont="1" applyFill="1" applyBorder="1" applyAlignment="1">
      <alignment horizontal="center" vertical="center"/>
    </xf>
    <xf numFmtId="164" fontId="32" fillId="8" borderId="0" xfId="0" applyNumberFormat="1" applyFont="1" applyFill="1" applyBorder="1" applyAlignment="1">
      <alignment vertical="center"/>
    </xf>
    <xf numFmtId="164" fontId="32" fillId="10" borderId="0" xfId="0" applyNumberFormat="1" applyFont="1" applyFill="1" applyBorder="1" applyAlignment="1">
      <alignment vertical="center"/>
    </xf>
    <xf numFmtId="1" fontId="32" fillId="10" borderId="13" xfId="0" applyNumberFormat="1" applyFont="1" applyFill="1" applyBorder="1" applyAlignment="1">
      <alignment horizontal="center" vertical="center"/>
    </xf>
    <xf numFmtId="0" fontId="32" fillId="10" borderId="0" xfId="0" applyFont="1" applyFill="1" applyBorder="1" applyAlignment="1">
      <alignment horizontal="left" vertical="center"/>
    </xf>
    <xf numFmtId="0" fontId="33" fillId="9" borderId="15" xfId="0" applyFont="1" applyFill="1" applyBorder="1" applyAlignment="1">
      <alignment horizontal="center" vertical="center"/>
    </xf>
    <xf numFmtId="0" fontId="33" fillId="9" borderId="16" xfId="0" applyFont="1" applyFill="1" applyBorder="1" applyAlignment="1">
      <alignment horizontal="center" vertical="center"/>
    </xf>
    <xf numFmtId="0" fontId="33" fillId="8" borderId="15" xfId="0" applyFont="1" applyFill="1" applyBorder="1" applyAlignment="1">
      <alignment horizontal="center" vertical="center"/>
    </xf>
    <xf numFmtId="0" fontId="33" fillId="8" borderId="16" xfId="0" applyFont="1" applyFill="1" applyBorder="1" applyAlignment="1">
      <alignment horizontal="center" vertical="center"/>
    </xf>
    <xf numFmtId="0" fontId="33" fillId="10" borderId="15" xfId="0" applyFont="1" applyFill="1" applyBorder="1" applyAlignment="1">
      <alignment horizontal="center" vertical="center"/>
    </xf>
    <xf numFmtId="0" fontId="33" fillId="10" borderId="16" xfId="0" applyFont="1" applyFill="1" applyBorder="1" applyAlignment="1">
      <alignment horizontal="center" vertical="center"/>
    </xf>
    <xf numFmtId="0" fontId="44" fillId="17" borderId="7" xfId="0" applyNumberFormat="1" applyFont="1" applyFill="1" applyBorder="1" applyAlignment="1">
      <alignment horizontal="left"/>
    </xf>
    <xf numFmtId="0" fontId="44" fillId="17" borderId="9" xfId="0" applyNumberFormat="1" applyFont="1" applyFill="1" applyBorder="1" applyAlignment="1">
      <alignment horizontal="left"/>
    </xf>
    <xf numFmtId="0" fontId="44" fillId="12" borderId="7" xfId="0" applyNumberFormat="1" applyFont="1" applyFill="1" applyBorder="1" applyAlignment="1">
      <alignment horizontal="left"/>
    </xf>
    <xf numFmtId="0" fontId="44" fillId="12" borderId="9" xfId="0" applyNumberFormat="1" applyFont="1" applyFill="1" applyBorder="1" applyAlignment="1">
      <alignment horizontal="left"/>
    </xf>
    <xf numFmtId="0" fontId="44" fillId="17" borderId="8" xfId="0" applyNumberFormat="1" applyFont="1" applyFill="1" applyBorder="1" applyAlignment="1">
      <alignment horizontal="left"/>
    </xf>
    <xf numFmtId="0" fontId="44" fillId="17" borderId="10" xfId="0" applyNumberFormat="1" applyFont="1" applyFill="1" applyBorder="1" applyAlignment="1">
      <alignment horizontal="left"/>
    </xf>
    <xf numFmtId="0" fontId="41" fillId="0" borderId="0" xfId="0" applyFont="1"/>
    <xf numFmtId="0" fontId="44" fillId="0" borderId="0" xfId="0" applyNumberFormat="1" applyFont="1" applyFill="1" applyBorder="1" applyAlignment="1">
      <alignment horizontal="left"/>
    </xf>
    <xf numFmtId="0" fontId="44" fillId="0" borderId="0" xfId="0" applyNumberFormat="1" applyFont="1" applyFill="1"/>
    <xf numFmtId="0" fontId="39" fillId="0" borderId="0" xfId="0" applyFont="1" applyAlignment="1">
      <alignment horizontal="left" wrapText="1"/>
    </xf>
    <xf numFmtId="0" fontId="50" fillId="0" borderId="0" xfId="0" applyFont="1"/>
    <xf numFmtId="0" fontId="44" fillId="0" borderId="0" xfId="0" applyFont="1"/>
    <xf numFmtId="0" fontId="49" fillId="0" borderId="0" xfId="0" applyFont="1" applyAlignment="1">
      <alignment horizontal="right" vertical="center"/>
    </xf>
    <xf numFmtId="3" fontId="49" fillId="16" borderId="0" xfId="0" applyNumberFormat="1" applyFont="1" applyFill="1" applyAlignment="1">
      <alignment horizontal="right" vertical="center"/>
    </xf>
    <xf numFmtId="0" fontId="49" fillId="16" borderId="0" xfId="0" applyFont="1" applyFill="1" applyAlignment="1">
      <alignment horizontal="right" vertical="center"/>
    </xf>
    <xf numFmtId="9" fontId="49" fillId="16" borderId="0" xfId="7" applyFont="1" applyFill="1" applyAlignment="1">
      <alignment horizontal="right" vertical="center"/>
    </xf>
    <xf numFmtId="0" fontId="49" fillId="0" borderId="0" xfId="0" applyFont="1"/>
    <xf numFmtId="0" fontId="44" fillId="0" borderId="0" xfId="0" applyFont="1" applyAlignment="1">
      <alignment vertical="center"/>
    </xf>
    <xf numFmtId="164" fontId="49" fillId="16" borderId="0" xfId="1" applyFont="1" applyFill="1" applyAlignment="1">
      <alignment horizontal="right" vertical="center"/>
    </xf>
    <xf numFmtId="0" fontId="49" fillId="0" borderId="0" xfId="0" applyFont="1" applyAlignment="1">
      <alignment horizontal="right"/>
    </xf>
    <xf numFmtId="0" fontId="49" fillId="0" borderId="0" xfId="0" applyFont="1" applyAlignment="1">
      <alignment horizontal="right" wrapText="1"/>
    </xf>
    <xf numFmtId="0" fontId="49" fillId="0" borderId="0" xfId="0" applyFont="1" applyAlignment="1">
      <alignment wrapText="1"/>
    </xf>
    <xf numFmtId="0" fontId="44" fillId="16" borderId="0" xfId="0" applyFont="1" applyFill="1"/>
    <xf numFmtId="166" fontId="44" fillId="16" borderId="0" xfId="0" applyNumberFormat="1" applyFont="1" applyFill="1"/>
    <xf numFmtId="166" fontId="44" fillId="0" borderId="49" xfId="0" applyNumberFormat="1" applyFont="1" applyBorder="1"/>
    <xf numFmtId="166" fontId="48" fillId="9" borderId="1" xfId="0" applyNumberFormat="1" applyFont="1" applyFill="1" applyBorder="1"/>
    <xf numFmtId="167" fontId="48" fillId="9" borderId="1" xfId="0" applyNumberFormat="1" applyFont="1" applyFill="1" applyBorder="1"/>
    <xf numFmtId="0" fontId="48" fillId="9" borderId="1" xfId="0" applyFont="1" applyFill="1" applyBorder="1"/>
    <xf numFmtId="1" fontId="48" fillId="9" borderId="1" xfId="0" applyNumberFormat="1" applyFont="1" applyFill="1" applyBorder="1"/>
    <xf numFmtId="0" fontId="44" fillId="0" borderId="2" xfId="0" applyFont="1" applyBorder="1"/>
    <xf numFmtId="164" fontId="48" fillId="9" borderId="1" xfId="1" applyFont="1" applyFill="1" applyBorder="1"/>
    <xf numFmtId="166" fontId="44" fillId="0" borderId="0" xfId="0" applyNumberFormat="1" applyFont="1"/>
    <xf numFmtId="166" fontId="44" fillId="0" borderId="1" xfId="0" applyNumberFormat="1" applyFont="1" applyBorder="1"/>
    <xf numFmtId="164" fontId="44" fillId="0" borderId="0" xfId="0" applyNumberFormat="1" applyFont="1"/>
    <xf numFmtId="1" fontId="44" fillId="0" borderId="0" xfId="0" applyNumberFormat="1" applyFont="1"/>
    <xf numFmtId="2" fontId="44" fillId="0" borderId="0" xfId="0" applyNumberFormat="1" applyFont="1"/>
    <xf numFmtId="0" fontId="49" fillId="6" borderId="0" xfId="0" applyFont="1" applyFill="1"/>
    <xf numFmtId="0" fontId="44" fillId="6" borderId="0" xfId="0" applyFont="1" applyFill="1"/>
    <xf numFmtId="0" fontId="51" fillId="6" borderId="0" xfId="0" applyFont="1" applyFill="1"/>
    <xf numFmtId="166" fontId="44" fillId="6" borderId="0" xfId="0" applyNumberFormat="1" applyFont="1" applyFill="1"/>
    <xf numFmtId="169" fontId="44" fillId="6" borderId="0" xfId="0" applyNumberFormat="1" applyFont="1" applyFill="1" applyBorder="1"/>
    <xf numFmtId="168" fontId="44" fillId="6" borderId="0" xfId="0" applyNumberFormat="1" applyFont="1" applyFill="1" applyBorder="1"/>
    <xf numFmtId="0" fontId="44" fillId="6" borderId="0" xfId="0" applyFont="1" applyFill="1" applyBorder="1" applyAlignment="1">
      <alignment wrapText="1"/>
    </xf>
    <xf numFmtId="1" fontId="44" fillId="6" borderId="0" xfId="0" applyNumberFormat="1" applyFont="1" applyFill="1" applyBorder="1"/>
    <xf numFmtId="166" fontId="44" fillId="6" borderId="0" xfId="0" applyNumberFormat="1" applyFont="1" applyFill="1" applyBorder="1"/>
    <xf numFmtId="166" fontId="44" fillId="17" borderId="0" xfId="0" applyNumberFormat="1" applyFont="1" applyFill="1" applyAlignment="1">
      <alignment horizontal="left"/>
    </xf>
    <xf numFmtId="166" fontId="44" fillId="12" borderId="0" xfId="0" applyNumberFormat="1" applyFont="1" applyFill="1" applyAlignment="1">
      <alignment horizontal="left"/>
    </xf>
    <xf numFmtId="9" fontId="12" fillId="4" borderId="0" xfId="7" applyFont="1" applyFill="1"/>
    <xf numFmtId="2" fontId="12" fillId="4" borderId="0" xfId="7" applyNumberFormat="1" applyFont="1" applyFill="1"/>
    <xf numFmtId="0" fontId="1" fillId="0" borderId="0" xfId="0" applyFont="1" applyBorder="1" applyAlignment="1">
      <alignment horizontal="center" vertical="top" readingOrder="1"/>
    </xf>
    <xf numFmtId="0" fontId="0" fillId="0" borderId="0" xfId="0" applyAlignment="1">
      <alignment vertical="center"/>
    </xf>
    <xf numFmtId="0" fontId="1" fillId="0" borderId="0" xfId="0" applyFont="1" applyFill="1" applyBorder="1"/>
    <xf numFmtId="0" fontId="0" fillId="0" borderId="0" xfId="0" applyFont="1" applyFill="1" applyBorder="1"/>
    <xf numFmtId="0" fontId="0" fillId="0" borderId="0" xfId="0" applyFill="1" applyBorder="1"/>
    <xf numFmtId="0" fontId="1" fillId="0" borderId="0" xfId="0" quotePrefix="1" applyFont="1" applyFill="1" applyBorder="1"/>
    <xf numFmtId="0" fontId="0" fillId="0" borderId="3" xfId="0" applyFont="1" applyFill="1" applyBorder="1"/>
    <xf numFmtId="0" fontId="18" fillId="12" borderId="23" xfId="0" applyFont="1" applyFill="1" applyBorder="1" applyAlignment="1">
      <alignment horizontal="center" vertical="center" wrapText="1"/>
    </xf>
    <xf numFmtId="0" fontId="20" fillId="4" borderId="44" xfId="0" applyFont="1" applyFill="1" applyBorder="1" applyAlignment="1">
      <alignment horizontal="center" vertical="center"/>
    </xf>
    <xf numFmtId="0" fontId="20" fillId="4" borderId="45" xfId="0" applyFont="1" applyFill="1" applyBorder="1" applyAlignment="1">
      <alignment horizontal="center" vertical="center"/>
    </xf>
    <xf numFmtId="0" fontId="20" fillId="4" borderId="46" xfId="0" applyFont="1" applyFill="1" applyBorder="1" applyAlignment="1">
      <alignment horizontal="center" vertical="center"/>
    </xf>
    <xf numFmtId="0" fontId="15" fillId="11" borderId="47" xfId="0" applyFont="1" applyFill="1" applyBorder="1" applyAlignment="1">
      <alignment horizontal="center" vertical="center"/>
    </xf>
    <xf numFmtId="0" fontId="15" fillId="11" borderId="0" xfId="0" applyFont="1" applyFill="1" applyBorder="1" applyAlignment="1">
      <alignment horizontal="center" vertical="center"/>
    </xf>
    <xf numFmtId="0" fontId="18" fillId="12" borderId="26" xfId="0" applyFont="1" applyFill="1" applyBorder="1" applyAlignment="1">
      <alignment horizontal="right" vertical="center" wrapText="1"/>
    </xf>
    <xf numFmtId="0" fontId="18" fillId="12" borderId="22" xfId="0" applyFont="1" applyFill="1" applyBorder="1" applyAlignment="1">
      <alignment horizontal="right" vertical="center" wrapText="1"/>
    </xf>
    <xf numFmtId="0" fontId="24" fillId="12" borderId="22" xfId="0" applyFont="1" applyFill="1" applyBorder="1" applyAlignment="1">
      <alignment horizontal="center" wrapText="1"/>
    </xf>
    <xf numFmtId="0" fontId="24" fillId="12" borderId="48" xfId="0" applyFont="1" applyFill="1" applyBorder="1" applyAlignment="1">
      <alignment horizontal="center" wrapText="1"/>
    </xf>
    <xf numFmtId="0" fontId="19" fillId="2" borderId="13" xfId="0" applyFont="1" applyFill="1" applyBorder="1" applyAlignment="1">
      <alignment horizontal="left" textRotation="90"/>
    </xf>
    <xf numFmtId="0" fontId="15" fillId="11" borderId="0" xfId="0" applyFont="1" applyFill="1" applyAlignment="1">
      <alignment horizontal="right" vertical="center"/>
    </xf>
    <xf numFmtId="0" fontId="39" fillId="0" borderId="0" xfId="0" applyFont="1" applyAlignment="1">
      <alignment horizontal="left" wrapText="1"/>
    </xf>
    <xf numFmtId="0" fontId="41" fillId="0" borderId="0" xfId="0" applyFont="1" applyAlignment="1">
      <alignment horizontal="left"/>
    </xf>
    <xf numFmtId="0" fontId="39" fillId="4" borderId="0" xfId="0" applyFont="1" applyFill="1" applyAlignment="1">
      <alignment vertical="top" wrapText="1"/>
    </xf>
    <xf numFmtId="0" fontId="32" fillId="9" borderId="0" xfId="0" applyFont="1" applyFill="1" applyBorder="1" applyAlignment="1">
      <alignment horizontal="left" vertical="center"/>
    </xf>
    <xf numFmtId="0" fontId="32" fillId="9" borderId="13" xfId="0" applyFont="1" applyFill="1" applyBorder="1" applyAlignment="1">
      <alignment horizontal="left" vertical="center"/>
    </xf>
    <xf numFmtId="0" fontId="32" fillId="8" borderId="0" xfId="0" applyFont="1" applyFill="1" applyBorder="1" applyAlignment="1">
      <alignment horizontal="left" vertical="center"/>
    </xf>
    <xf numFmtId="0" fontId="32" fillId="8" borderId="13" xfId="0" applyFont="1" applyFill="1" applyBorder="1" applyAlignment="1">
      <alignment horizontal="left" vertical="center"/>
    </xf>
    <xf numFmtId="0" fontId="32" fillId="10" borderId="0" xfId="0" applyFont="1" applyFill="1" applyBorder="1" applyAlignment="1">
      <alignment horizontal="left" vertical="center"/>
    </xf>
    <xf numFmtId="0" fontId="32" fillId="10" borderId="13" xfId="0" applyFont="1" applyFill="1" applyBorder="1" applyAlignment="1">
      <alignment horizontal="left" vertical="center"/>
    </xf>
    <xf numFmtId="0" fontId="46" fillId="3" borderId="0" xfId="0" applyFont="1" applyFill="1" applyAlignment="1">
      <alignment horizontal="left"/>
    </xf>
    <xf numFmtId="0" fontId="45" fillId="2" borderId="13" xfId="0" applyFont="1" applyFill="1" applyBorder="1" applyAlignment="1">
      <alignment horizontal="left" textRotation="90"/>
    </xf>
    <xf numFmtId="0" fontId="31" fillId="9" borderId="44" xfId="0" applyFont="1" applyFill="1" applyBorder="1" applyAlignment="1">
      <alignment horizontal="center"/>
    </xf>
    <xf numFmtId="0" fontId="31" fillId="9" borderId="45" xfId="0" applyFont="1" applyFill="1" applyBorder="1" applyAlignment="1">
      <alignment horizontal="center"/>
    </xf>
    <xf numFmtId="0" fontId="31" fillId="9" borderId="46" xfId="0" applyFont="1" applyFill="1" applyBorder="1" applyAlignment="1">
      <alignment horizontal="center"/>
    </xf>
    <xf numFmtId="0" fontId="31" fillId="8" borderId="44" xfId="0" applyFont="1" applyFill="1" applyBorder="1" applyAlignment="1">
      <alignment horizontal="center"/>
    </xf>
    <xf numFmtId="0" fontId="31" fillId="8" borderId="45" xfId="0" applyFont="1" applyFill="1" applyBorder="1" applyAlignment="1">
      <alignment horizontal="center"/>
    </xf>
    <xf numFmtId="0" fontId="31" fillId="8" borderId="46" xfId="0" applyFont="1" applyFill="1" applyBorder="1" applyAlignment="1">
      <alignment horizontal="center"/>
    </xf>
    <xf numFmtId="0" fontId="31" fillId="10" borderId="44" xfId="0" applyFont="1" applyFill="1" applyBorder="1" applyAlignment="1">
      <alignment horizontal="center"/>
    </xf>
    <xf numFmtId="0" fontId="31" fillId="10" borderId="45" xfId="0" applyFont="1" applyFill="1" applyBorder="1" applyAlignment="1">
      <alignment horizontal="center"/>
    </xf>
    <xf numFmtId="0" fontId="31" fillId="10" borderId="46" xfId="0" applyFont="1" applyFill="1" applyBorder="1" applyAlignment="1">
      <alignment horizontal="center"/>
    </xf>
    <xf numFmtId="0" fontId="33" fillId="0" borderId="0" xfId="0" applyFont="1" applyAlignment="1">
      <alignment horizontal="right" wrapText="1"/>
    </xf>
    <xf numFmtId="0" fontId="31" fillId="9" borderId="44" xfId="0" applyFont="1" applyFill="1" applyBorder="1" applyAlignment="1">
      <alignment horizontal="center" vertical="center"/>
    </xf>
    <xf numFmtId="0" fontId="31" fillId="9" borderId="45" xfId="0" applyFont="1" applyFill="1" applyBorder="1" applyAlignment="1">
      <alignment horizontal="center" vertical="center"/>
    </xf>
    <xf numFmtId="0" fontId="31" fillId="9" borderId="46" xfId="0" applyFont="1" applyFill="1" applyBorder="1" applyAlignment="1">
      <alignment horizontal="center" vertical="center"/>
    </xf>
    <xf numFmtId="0" fontId="31" fillId="8" borderId="44" xfId="0" applyFont="1" applyFill="1" applyBorder="1" applyAlignment="1">
      <alignment horizontal="center" vertical="center"/>
    </xf>
    <xf numFmtId="0" fontId="31" fillId="8" borderId="45" xfId="0" applyFont="1" applyFill="1" applyBorder="1" applyAlignment="1">
      <alignment horizontal="center" vertical="center"/>
    </xf>
    <xf numFmtId="0" fontId="31" fillId="8" borderId="46" xfId="0" applyFont="1" applyFill="1" applyBorder="1" applyAlignment="1">
      <alignment horizontal="center" vertical="center"/>
    </xf>
    <xf numFmtId="0" fontId="31" fillId="10" borderId="44" xfId="0" applyFont="1" applyFill="1" applyBorder="1" applyAlignment="1">
      <alignment horizontal="center" vertical="center"/>
    </xf>
    <xf numFmtId="0" fontId="31" fillId="10" borderId="45" xfId="0" applyFont="1" applyFill="1" applyBorder="1" applyAlignment="1">
      <alignment horizontal="center" vertical="center"/>
    </xf>
    <xf numFmtId="0" fontId="31" fillId="10" borderId="46" xfId="0" applyFont="1" applyFill="1" applyBorder="1" applyAlignment="1">
      <alignment horizontal="center" vertical="center"/>
    </xf>
    <xf numFmtId="0" fontId="34" fillId="0" borderId="13" xfId="0" applyFont="1" applyFill="1" applyBorder="1" applyAlignment="1">
      <alignment horizontal="left" vertical="top" wrapText="1"/>
    </xf>
  </cellXfs>
  <cellStyles count="8">
    <cellStyle name="Normal 2" xfId="3"/>
    <cellStyle name="Normal 3" xfId="4"/>
    <cellStyle name="Normal 6" xfId="5"/>
    <cellStyle name="Гиперссылка" xfId="2" builtinId="8"/>
    <cellStyle name="Денежный" xfId="1" builtinId="4"/>
    <cellStyle name="Обычный" xfId="0" builtinId="0"/>
    <cellStyle name="Процентный" xfId="7" builtinId="5"/>
    <cellStyle name="Финансовый" xfId="6" builtinId="3"/>
  </cellStyles>
  <dxfs count="16">
    <dxf>
      <font>
        <color theme="0"/>
      </font>
      <fill>
        <patternFill patternType="none">
          <bgColor indexed="65"/>
        </patternFill>
      </fill>
      <border>
        <left/>
        <right/>
        <top/>
        <bottom/>
      </border>
    </dxf>
    <dxf>
      <font>
        <condense val="0"/>
        <extend val="0"/>
        <color indexed="9"/>
      </font>
      <fill>
        <patternFill patternType="none">
          <bgColor indexed="65"/>
        </patternFill>
      </fill>
    </dxf>
    <dxf>
      <font>
        <condense val="0"/>
        <extend val="0"/>
        <color indexed="9"/>
      </font>
      <fill>
        <patternFill>
          <bgColor theme="0"/>
        </patternFill>
      </fill>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6"/>
        <name val="Cambria"/>
        <scheme val="none"/>
      </font>
    </dxf>
    <dxf>
      <font>
        <color theme="5"/>
        <name val="Cambria"/>
        <scheme val="none"/>
      </font>
    </dxf>
    <dxf>
      <font>
        <condense val="0"/>
        <extend val="0"/>
        <color indexed="9"/>
      </font>
      <fill>
        <patternFill patternType="none">
          <bgColor indexed="65"/>
        </patternFill>
      </fill>
    </dxf>
    <dxf>
      <font>
        <color theme="4"/>
        <name val="Cambria"/>
        <scheme val="none"/>
      </font>
    </dxf>
    <dxf>
      <font>
        <condense val="0"/>
        <extend val="0"/>
        <color indexed="9"/>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14291812249584318"/>
          <c:y val="3.7957332256545052E-2"/>
          <c:w val="0.80802313723523422"/>
          <c:h val="0.81551184501151952"/>
        </c:manualLayout>
      </c:layout>
      <c:scatterChart>
        <c:scatterStyle val="lineMarker"/>
        <c:ser>
          <c:idx val="0"/>
          <c:order val="0"/>
          <c:tx>
            <c:strRef>
              <c:f>temp!$O$3</c:f>
              <c:strCache>
                <c:ptCount val="1"/>
              </c:strCache>
            </c:strRef>
          </c:tx>
          <c:marker>
            <c:symbol val="none"/>
          </c:marker>
          <c:xVal>
            <c:numRef>
              <c:f>temp!$Q$3:$Q$171</c:f>
              <c:numCache>
                <c:formatCode>General</c:formatCode>
                <c:ptCount val="16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numCache>
            </c:numRef>
          </c:xVal>
          <c:yVal>
            <c:numRef>
              <c:f>temp!$T$3:$T$171</c:f>
              <c:numCache>
                <c:formatCode>General</c:formatCode>
                <c:ptCount val="16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numCache>
            </c:numRef>
          </c:yVal>
          <c:extLst xmlns:c16r2="http://schemas.microsoft.com/office/drawing/2015/06/chart">
            <c:ext xmlns:c16="http://schemas.microsoft.com/office/drawing/2014/chart" uri="{C3380CC4-5D6E-409C-BE32-E72D297353CC}">
              <c16:uniqueId val="{00000000-DEE7-4613-A38B-88A863DC7DA6}"/>
            </c:ext>
          </c:extLst>
        </c:ser>
        <c:ser>
          <c:idx val="1"/>
          <c:order val="1"/>
          <c:tx>
            <c:strRef>
              <c:f>temp!$O$4</c:f>
              <c:strCache>
                <c:ptCount val="1"/>
              </c:strCache>
            </c:strRef>
          </c:tx>
          <c:marker>
            <c:symbol val="none"/>
          </c:marker>
          <c:xVal>
            <c:numRef>
              <c:f>temp!$R$3:$R$171</c:f>
              <c:numCache>
                <c:formatCode>General</c:formatCode>
                <c:ptCount val="16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numCache>
            </c:numRef>
          </c:xVal>
          <c:yVal>
            <c:numRef>
              <c:f>temp!$U$3:$U$171</c:f>
              <c:numCache>
                <c:formatCode>General</c:formatCode>
                <c:ptCount val="16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numCache>
            </c:numRef>
          </c:yVal>
          <c:extLst xmlns:c16r2="http://schemas.microsoft.com/office/drawing/2015/06/chart">
            <c:ext xmlns:c16="http://schemas.microsoft.com/office/drawing/2014/chart" uri="{C3380CC4-5D6E-409C-BE32-E72D297353CC}">
              <c16:uniqueId val="{00000001-DEE7-4613-A38B-88A863DC7DA6}"/>
            </c:ext>
          </c:extLst>
        </c:ser>
        <c:ser>
          <c:idx val="2"/>
          <c:order val="2"/>
          <c:tx>
            <c:strRef>
              <c:f>temp!$O$5</c:f>
              <c:strCache>
                <c:ptCount val="1"/>
              </c:strCache>
            </c:strRef>
          </c:tx>
          <c:marker>
            <c:symbol val="none"/>
          </c:marker>
          <c:xVal>
            <c:numRef>
              <c:f>temp!$S$3:$S$171</c:f>
              <c:numCache>
                <c:formatCode>General</c:formatCode>
                <c:ptCount val="16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numCache>
            </c:numRef>
          </c:xVal>
          <c:yVal>
            <c:numRef>
              <c:f>temp!$V$3:$V$171</c:f>
              <c:numCache>
                <c:formatCode>General</c:formatCode>
                <c:ptCount val="16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numCache>
            </c:numRef>
          </c:yVal>
          <c:extLst xmlns:c16r2="http://schemas.microsoft.com/office/drawing/2015/06/chart">
            <c:ext xmlns:c16="http://schemas.microsoft.com/office/drawing/2014/chart" uri="{C3380CC4-5D6E-409C-BE32-E72D297353CC}">
              <c16:uniqueId val="{00000002-DEE7-4613-A38B-88A863DC7DA6}"/>
            </c:ext>
          </c:extLst>
        </c:ser>
        <c:ser>
          <c:idx val="3"/>
          <c:order val="3"/>
          <c:tx>
            <c:strRef>
              <c:f>temp!$W$3</c:f>
              <c:strCache>
                <c:ptCount val="1"/>
                <c:pt idx="0">
                  <c:v>LED Power (W)</c:v>
                </c:pt>
              </c:strCache>
            </c:strRef>
          </c:tx>
          <c:spPr>
            <a:ln>
              <a:noFill/>
            </a:ln>
          </c:spPr>
          <c:marker>
            <c:symbol val="none"/>
          </c:marker>
          <c:dLbls>
            <c:dLbl>
              <c:idx val="0"/>
              <c:layout>
                <c:manualLayout>
                  <c:x val="0.29436328796578287"/>
                  <c:y val="0.11994550469326927"/>
                </c:manualLayout>
              </c:layout>
              <c:tx>
                <c:strRef>
                  <c:f>temp!$W$3</c:f>
                  <c:strCache>
                    <c:ptCount val="1"/>
                    <c:pt idx="0">
                      <c:v>LED Power (W)</c:v>
                    </c:pt>
                  </c:strCache>
                </c:strRef>
              </c:tx>
              <c:dLblPos val="r"/>
              <c:extLst xmlns:c16r2="http://schemas.microsoft.com/office/drawing/2015/06/chart">
                <c:ext xmlns:c15="http://schemas.microsoft.com/office/drawing/2012/chart" uri="{CE6537A1-D6FC-4f65-9D91-7224C49458BB}">
                  <c15:dlblFieldTable>
                    <c15:dlblFTEntry>
                      <c15:txfldGUID>{1DA54FF1-FBDA-49E6-A6F9-A5D980BBD452}</c15:txfldGUID>
                      <c15:f>temp!$W$3</c15:f>
                      <c15:dlblFieldTableCache>
                        <c:ptCount val="1"/>
                        <c:pt idx="0">
                          <c:v>LED Power (W)</c:v>
                        </c:pt>
                      </c15:dlblFieldTableCache>
                    </c15:dlblFTEntry>
                  </c15:dlblFieldTable>
                  <c15:showDataLabelsRange val="0"/>
                </c:ext>
                <c:ext xmlns:c16="http://schemas.microsoft.com/office/drawing/2014/chart" uri="{C3380CC4-5D6E-409C-BE32-E72D297353CC}">
                  <c16:uniqueId val="{00000003-DEE7-4613-A38B-88A863DC7DA6}"/>
                </c:ext>
              </c:extLst>
            </c:dLbl>
            <c:spPr>
              <a:noFill/>
              <a:ln>
                <a:noFill/>
              </a:ln>
              <a:effectLst/>
            </c:spPr>
            <c:txPr>
              <a:bodyPr/>
              <a:lstStyle/>
              <a:p>
                <a:pPr>
                  <a:defRPr b="1"/>
                </a:pPr>
                <a:endParaRPr lang="ru-RU"/>
              </a:p>
            </c:txPr>
            <c:showVal val="1"/>
            <c:extLst xmlns:c16r2="http://schemas.microsoft.com/office/drawing/2015/06/chart">
              <c:ext xmlns:c15="http://schemas.microsoft.com/office/drawing/2012/chart" uri="{CE6537A1-D6FC-4f65-9D91-7224C49458BB}">
                <c15:showLeaderLines val="0"/>
              </c:ext>
            </c:extLst>
          </c:dLbls>
          <c:xVal>
            <c:numLit>
              <c:formatCode>General</c:formatCode>
              <c:ptCount val="1"/>
              <c:pt idx="0">
                <c:v>0</c:v>
              </c:pt>
            </c:numLit>
          </c:xVal>
          <c:yVal>
            <c:numLit>
              <c:formatCode>General</c:formatCode>
              <c:ptCount val="1"/>
              <c:pt idx="0">
                <c:v>0</c:v>
              </c:pt>
            </c:numLit>
          </c:yVal>
          <c:extLst xmlns:c16r2="http://schemas.microsoft.com/office/drawing/2015/06/chart">
            <c:ext xmlns:c16="http://schemas.microsoft.com/office/drawing/2014/chart" uri="{C3380CC4-5D6E-409C-BE32-E72D297353CC}">
              <c16:uniqueId val="{00000004-DEE7-4613-A38B-88A863DC7DA6}"/>
            </c:ext>
          </c:extLst>
        </c:ser>
        <c:ser>
          <c:idx val="4"/>
          <c:order val="4"/>
          <c:tx>
            <c:strRef>
              <c:f>temp!$W$4</c:f>
              <c:strCache>
                <c:ptCount val="1"/>
                <c:pt idx="0">
                  <c:v>LED Luminous Efficacy (lm/W)</c:v>
                </c:pt>
              </c:strCache>
            </c:strRef>
          </c:tx>
          <c:spPr>
            <a:ln>
              <a:noFill/>
            </a:ln>
          </c:spPr>
          <c:marker>
            <c:symbol val="none"/>
          </c:marker>
          <c:dLbls>
            <c:dLbl>
              <c:idx val="0"/>
              <c:layout>
                <c:manualLayout>
                  <c:x val="-0.13412940630988088"/>
                  <c:y val="-0.38962765247565634"/>
                </c:manualLayout>
              </c:layout>
              <c:tx>
                <c:strRef>
                  <c:f>temp!$W$4</c:f>
                  <c:strCache>
                    <c:ptCount val="1"/>
                    <c:pt idx="0">
                      <c:v>LED Luminous Efficacy (lm/W)</c:v>
                    </c:pt>
                  </c:strCache>
                </c:strRef>
              </c:tx>
              <c:spPr/>
              <c:txPr>
                <a:bodyPr rot="-5400000" vert="horz"/>
                <a:lstStyle/>
                <a:p>
                  <a:pPr algn="ctr">
                    <a:defRPr b="1"/>
                  </a:pPr>
                  <a:endParaRPr lang="ru-RU"/>
                </a:p>
              </c:txPr>
              <c:dLblPos val="r"/>
              <c:extLst xmlns:c16r2="http://schemas.microsoft.com/office/drawing/2015/06/chart">
                <c:ext xmlns:c15="http://schemas.microsoft.com/office/drawing/2012/chart" uri="{CE6537A1-D6FC-4f65-9D91-7224C49458BB}">
                  <c15:dlblFieldTable>
                    <c15:dlblFTEntry>
                      <c15:txfldGUID>{955011DF-B207-4925-9B97-1F8E10C6D652}</c15:txfldGUID>
                      <c15:f>temp!$W$4</c15:f>
                      <c15:dlblFieldTableCache>
                        <c:ptCount val="1"/>
                        <c:pt idx="0">
                          <c:v>LED Luminous Efficacy (lm/W)</c:v>
                        </c:pt>
                      </c15:dlblFieldTableCache>
                    </c15:dlblFTEntry>
                  </c15:dlblFieldTable>
                  <c15:showDataLabelsRange val="0"/>
                </c:ext>
                <c:ext xmlns:c16="http://schemas.microsoft.com/office/drawing/2014/chart" uri="{C3380CC4-5D6E-409C-BE32-E72D297353CC}">
                  <c16:uniqueId val="{00000005-DEE7-4613-A38B-88A863DC7DA6}"/>
                </c:ext>
              </c:extLst>
            </c:dLbl>
            <c:spPr>
              <a:noFill/>
              <a:ln>
                <a:noFill/>
              </a:ln>
              <a:effectLst/>
            </c:spPr>
            <c:txPr>
              <a:bodyPr/>
              <a:lstStyle/>
              <a:p>
                <a:pPr>
                  <a:defRPr b="1"/>
                </a:pPr>
                <a:endParaRPr lang="ru-RU"/>
              </a:p>
            </c:txPr>
            <c:showVal val="1"/>
            <c:extLst xmlns:c16r2="http://schemas.microsoft.com/office/drawing/2015/06/chart">
              <c:ext xmlns:c15="http://schemas.microsoft.com/office/drawing/2012/chart" uri="{CE6537A1-D6FC-4f65-9D91-7224C49458BB}">
                <c15:showLeaderLines val="0"/>
              </c:ext>
            </c:extLst>
          </c:dLbls>
          <c:xVal>
            <c:numLit>
              <c:formatCode>General</c:formatCode>
              <c:ptCount val="1"/>
              <c:pt idx="0">
                <c:v>0</c:v>
              </c:pt>
            </c:numLit>
          </c:xVal>
          <c:yVal>
            <c:numLit>
              <c:formatCode>General</c:formatCode>
              <c:ptCount val="1"/>
              <c:pt idx="0">
                <c:v>0</c:v>
              </c:pt>
            </c:numLit>
          </c:yVal>
          <c:extLst xmlns:c16r2="http://schemas.microsoft.com/office/drawing/2015/06/chart">
            <c:ext xmlns:c16="http://schemas.microsoft.com/office/drawing/2014/chart" uri="{C3380CC4-5D6E-409C-BE32-E72D297353CC}">
              <c16:uniqueId val="{00000006-DEE7-4613-A38B-88A863DC7DA6}"/>
            </c:ext>
          </c:extLst>
        </c:ser>
        <c:dLbls/>
        <c:axId val="89330816"/>
        <c:axId val="89332736"/>
      </c:scatterChart>
      <c:valAx>
        <c:axId val="89330816"/>
        <c:scaling>
          <c:orientation val="minMax"/>
        </c:scaling>
        <c:axPos val="b"/>
        <c:numFmt formatCode="General" sourceLinked="1"/>
        <c:tickLblPos val="nextTo"/>
        <c:txPr>
          <a:bodyPr rot="0" vert="horz"/>
          <a:lstStyle/>
          <a:p>
            <a:pPr>
              <a:defRPr/>
            </a:pPr>
            <a:endParaRPr lang="ru-RU"/>
          </a:p>
        </c:txPr>
        <c:crossAx val="89332736"/>
        <c:crosses val="autoZero"/>
        <c:crossBetween val="midCat"/>
      </c:valAx>
      <c:valAx>
        <c:axId val="89332736"/>
        <c:scaling>
          <c:orientation val="minMax"/>
        </c:scaling>
        <c:axPos val="l"/>
        <c:majorGridlines/>
        <c:numFmt formatCode="General" sourceLinked="1"/>
        <c:tickLblPos val="nextTo"/>
        <c:txPr>
          <a:bodyPr rot="0" vert="horz"/>
          <a:lstStyle/>
          <a:p>
            <a:pPr>
              <a:defRPr/>
            </a:pPr>
            <a:endParaRPr lang="ru-RU"/>
          </a:p>
        </c:txPr>
        <c:crossAx val="89330816"/>
        <c:crosses val="autoZero"/>
        <c:crossBetween val="midCat"/>
      </c:valAx>
    </c:plotArea>
    <c:plotVisOnly val="1"/>
    <c:dispBlanksAs val="gap"/>
  </c:chart>
  <c:spPr>
    <a:ln>
      <a:noFill/>
    </a:ln>
  </c:spPr>
  <c:txPr>
    <a:bodyPr/>
    <a:lstStyle/>
    <a:p>
      <a:pPr>
        <a:defRPr sz="1000" b="0" i="0" u="none" strike="noStrike" baseline="0">
          <a:solidFill>
            <a:srgbClr val="000000"/>
          </a:solidFill>
          <a:latin typeface="+mn-lt"/>
          <a:ea typeface="Calibri"/>
          <a:cs typeface="Calibri"/>
        </a:defRPr>
      </a:pPr>
      <a:endParaRPr lang="ru-RU"/>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style val="26"/>
  <c:chart>
    <c:plotArea>
      <c:layout/>
      <c:barChart>
        <c:barDir val="col"/>
        <c:grouping val="stacked"/>
        <c:ser>
          <c:idx val="0"/>
          <c:order val="0"/>
          <c:tx>
            <c:strRef>
              <c:f>SYSTEM!$B$32</c:f>
              <c:strCache>
                <c:ptCount val="1"/>
                <c:pt idx="0">
                  <c:v>LEDs</c:v>
                </c:pt>
              </c:strCache>
            </c:strRef>
          </c:tx>
          <c:cat>
            <c:strRef>
              <c:f>SYSTEM!$C$31:$E$31</c:f>
              <c:strCache>
                <c:ptCount val="3"/>
                <c:pt idx="0">
                  <c:v>(none)</c:v>
                </c:pt>
                <c:pt idx="1">
                  <c:v>(none)</c:v>
                </c:pt>
                <c:pt idx="2">
                  <c:v>(none)</c:v>
                </c:pt>
              </c:strCache>
            </c:strRef>
          </c:cat>
          <c:val>
            <c:numRef>
              <c:f>SYSTEM!$C$32:$E$32</c:f>
              <c:numCache>
                <c:formatCode>_("$"* #,##0.00_);_("$"* \(#,##0.00\);_("$"*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B73B-40AF-A050-CE315630FE0A}"/>
            </c:ext>
          </c:extLst>
        </c:ser>
        <c:ser>
          <c:idx val="1"/>
          <c:order val="1"/>
          <c:tx>
            <c:strRef>
              <c:f>SYSTEM!$B$33</c:f>
              <c:strCache>
                <c:ptCount val="1"/>
                <c:pt idx="0">
                  <c:v>Driver</c:v>
                </c:pt>
              </c:strCache>
            </c:strRef>
          </c:tx>
          <c:cat>
            <c:strRef>
              <c:f>SYSTEM!$C$31:$E$31</c:f>
              <c:strCache>
                <c:ptCount val="3"/>
                <c:pt idx="0">
                  <c:v>(none)</c:v>
                </c:pt>
                <c:pt idx="1">
                  <c:v>(none)</c:v>
                </c:pt>
                <c:pt idx="2">
                  <c:v>(none)</c:v>
                </c:pt>
              </c:strCache>
            </c:strRef>
          </c:cat>
          <c:val>
            <c:numRef>
              <c:f>SYSTEM!$C$33:$E$33</c:f>
              <c:numCache>
                <c:formatCode>_("$"* #,##0.00_);_("$"* \(#,##0.00\);_("$"*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B73B-40AF-A050-CE315630FE0A}"/>
            </c:ext>
          </c:extLst>
        </c:ser>
        <c:ser>
          <c:idx val="2"/>
          <c:order val="2"/>
          <c:tx>
            <c:strRef>
              <c:f>SYSTEM!$B$34</c:f>
              <c:strCache>
                <c:ptCount val="1"/>
                <c:pt idx="0">
                  <c:v>Thermal</c:v>
                </c:pt>
              </c:strCache>
            </c:strRef>
          </c:tx>
          <c:cat>
            <c:strRef>
              <c:f>SYSTEM!$C$31:$E$31</c:f>
              <c:strCache>
                <c:ptCount val="3"/>
                <c:pt idx="0">
                  <c:v>(none)</c:v>
                </c:pt>
                <c:pt idx="1">
                  <c:v>(none)</c:v>
                </c:pt>
                <c:pt idx="2">
                  <c:v>(none)</c:v>
                </c:pt>
              </c:strCache>
            </c:strRef>
          </c:cat>
          <c:val>
            <c:numRef>
              <c:f>SYSTEM!$C$34:$E$34</c:f>
              <c:numCache>
                <c:formatCode>_("$"* #,##0.00_);_("$"* \(#,##0.00\);_("$"*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B73B-40AF-A050-CE315630FE0A}"/>
            </c:ext>
          </c:extLst>
        </c:ser>
        <c:ser>
          <c:idx val="3"/>
          <c:order val="3"/>
          <c:tx>
            <c:strRef>
              <c:f>SYSTEM!$B$35</c:f>
              <c:strCache>
                <c:ptCount val="1"/>
                <c:pt idx="0">
                  <c:v>Optic</c:v>
                </c:pt>
              </c:strCache>
            </c:strRef>
          </c:tx>
          <c:cat>
            <c:strRef>
              <c:f>SYSTEM!$C$31:$E$31</c:f>
              <c:strCache>
                <c:ptCount val="3"/>
                <c:pt idx="0">
                  <c:v>(none)</c:v>
                </c:pt>
                <c:pt idx="1">
                  <c:v>(none)</c:v>
                </c:pt>
                <c:pt idx="2">
                  <c:v>(none)</c:v>
                </c:pt>
              </c:strCache>
            </c:strRef>
          </c:cat>
          <c:val>
            <c:numRef>
              <c:f>SYSTEM!$C$35:$E$35</c:f>
              <c:numCache>
                <c:formatCode>_("$"* #,##0.00_);_("$"* \(#,##0.00\);_("$"*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73B-40AF-A050-CE315630FE0A}"/>
            </c:ext>
          </c:extLst>
        </c:ser>
        <c:ser>
          <c:idx val="4"/>
          <c:order val="4"/>
          <c:tx>
            <c:strRef>
              <c:f>SYSTEM!$B$36</c:f>
              <c:strCache>
                <c:ptCount val="1"/>
                <c:pt idx="0">
                  <c:v>PCB / Holder</c:v>
                </c:pt>
              </c:strCache>
            </c:strRef>
          </c:tx>
          <c:cat>
            <c:strRef>
              <c:f>SYSTEM!$C$31:$E$31</c:f>
              <c:strCache>
                <c:ptCount val="3"/>
                <c:pt idx="0">
                  <c:v>(none)</c:v>
                </c:pt>
                <c:pt idx="1">
                  <c:v>(none)</c:v>
                </c:pt>
                <c:pt idx="2">
                  <c:v>(none)</c:v>
                </c:pt>
              </c:strCache>
            </c:strRef>
          </c:cat>
          <c:val>
            <c:numRef>
              <c:f>SYSTEM!$C$36:$E$36</c:f>
              <c:numCache>
                <c:formatCode>_("$"* #,##0.00_);_("$"* \(#,##0.00\);_("$"*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4-B73B-40AF-A050-CE315630FE0A}"/>
            </c:ext>
          </c:extLst>
        </c:ser>
        <c:ser>
          <c:idx val="5"/>
          <c:order val="5"/>
          <c:tx>
            <c:strRef>
              <c:f>SYSTEM!$B$37</c:f>
              <c:strCache>
                <c:ptCount val="1"/>
                <c:pt idx="0">
                  <c:v>LED Placements</c:v>
                </c:pt>
              </c:strCache>
            </c:strRef>
          </c:tx>
          <c:cat>
            <c:strRef>
              <c:f>SYSTEM!$C$31:$E$31</c:f>
              <c:strCache>
                <c:ptCount val="3"/>
                <c:pt idx="0">
                  <c:v>(none)</c:v>
                </c:pt>
                <c:pt idx="1">
                  <c:v>(none)</c:v>
                </c:pt>
                <c:pt idx="2">
                  <c:v>(none)</c:v>
                </c:pt>
              </c:strCache>
            </c:strRef>
          </c:cat>
          <c:val>
            <c:numRef>
              <c:f>SYSTEM!$C$37:$E$37</c:f>
              <c:numCache>
                <c:formatCode>_("$"* #,##0.00_);_("$"* \(#,##0.00\);_("$"*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5-B73B-40AF-A050-CE315630FE0A}"/>
            </c:ext>
          </c:extLst>
        </c:ser>
        <c:ser>
          <c:idx val="6"/>
          <c:order val="6"/>
          <c:tx>
            <c:strRef>
              <c:f>SYSTEM!$B$38</c:f>
              <c:strCache>
                <c:ptCount val="1"/>
                <c:pt idx="0">
                  <c:v>TIM</c:v>
                </c:pt>
              </c:strCache>
            </c:strRef>
          </c:tx>
          <c:cat>
            <c:strRef>
              <c:f>SYSTEM!$C$31:$E$31</c:f>
              <c:strCache>
                <c:ptCount val="3"/>
                <c:pt idx="0">
                  <c:v>(none)</c:v>
                </c:pt>
                <c:pt idx="1">
                  <c:v>(none)</c:v>
                </c:pt>
                <c:pt idx="2">
                  <c:v>(none)</c:v>
                </c:pt>
              </c:strCache>
            </c:strRef>
          </c:cat>
          <c:val>
            <c:numRef>
              <c:f>SYSTEM!$C$38:$E$38</c:f>
              <c:numCache>
                <c:formatCode>_("$"* #,##0.00_);_("$"* \(#,##0.00\);_("$"*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6-B73B-40AF-A050-CE315630FE0A}"/>
            </c:ext>
          </c:extLst>
        </c:ser>
        <c:ser>
          <c:idx val="7"/>
          <c:order val="7"/>
          <c:tx>
            <c:strRef>
              <c:f>SYSTEM!$B$39</c:f>
              <c:strCache>
                <c:ptCount val="1"/>
                <c:pt idx="0">
                  <c:v>Labor &amp; Other</c:v>
                </c:pt>
              </c:strCache>
            </c:strRef>
          </c:tx>
          <c:cat>
            <c:strRef>
              <c:f>SYSTEM!$C$31:$E$31</c:f>
              <c:strCache>
                <c:ptCount val="3"/>
                <c:pt idx="0">
                  <c:v>(none)</c:v>
                </c:pt>
                <c:pt idx="1">
                  <c:v>(none)</c:v>
                </c:pt>
                <c:pt idx="2">
                  <c:v>(none)</c:v>
                </c:pt>
              </c:strCache>
            </c:strRef>
          </c:cat>
          <c:val>
            <c:numRef>
              <c:f>SYSTEM!$C$39:$E$39</c:f>
              <c:numCache>
                <c:formatCode>_("$"* #,##0.00_);_("$"* \(#,##0.00\);_("$"*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7-B73B-40AF-A050-CE315630FE0A}"/>
            </c:ext>
          </c:extLst>
        </c:ser>
        <c:dLbls/>
        <c:overlap val="100"/>
        <c:axId val="42805120"/>
        <c:axId val="42806656"/>
      </c:barChart>
      <c:catAx>
        <c:axId val="42805120"/>
        <c:scaling>
          <c:orientation val="minMax"/>
        </c:scaling>
        <c:axPos val="b"/>
        <c:numFmt formatCode="General" sourceLinked="0"/>
        <c:tickLblPos val="nextTo"/>
        <c:crossAx val="42806656"/>
        <c:crosses val="autoZero"/>
        <c:auto val="1"/>
        <c:lblAlgn val="ctr"/>
        <c:lblOffset val="100"/>
      </c:catAx>
      <c:valAx>
        <c:axId val="42806656"/>
        <c:scaling>
          <c:orientation val="minMax"/>
        </c:scaling>
        <c:axPos val="l"/>
        <c:majorGridlines/>
        <c:title>
          <c:tx>
            <c:rich>
              <a:bodyPr rot="-5400000" vert="horz"/>
              <a:lstStyle/>
              <a:p>
                <a:pPr>
                  <a:defRPr/>
                </a:pPr>
                <a:r>
                  <a:rPr lang="en-US"/>
                  <a:t>System</a:t>
                </a:r>
                <a:r>
                  <a:rPr lang="en-US" baseline="0"/>
                  <a:t> Cost</a:t>
                </a:r>
                <a:endParaRPr lang="en-US"/>
              </a:p>
            </c:rich>
          </c:tx>
        </c:title>
        <c:numFmt formatCode="_(&quot;$&quot;* #,##0.00_);_(&quot;$&quot;* \(#,##0.00\);_(&quot;$&quot;* &quot;-&quot;??_);_(@_)" sourceLinked="1"/>
        <c:tickLblPos val="nextTo"/>
        <c:crossAx val="42805120"/>
        <c:crosses val="autoZero"/>
        <c:crossBetween val="between"/>
      </c:valAx>
    </c:plotArea>
    <c:legend>
      <c:legendPos val="r"/>
    </c:legend>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plotArea>
      <c:layout/>
      <c:scatterChart>
        <c:scatterStyle val="lineMarker"/>
        <c:ser>
          <c:idx val="0"/>
          <c:order val="0"/>
          <c:tx>
            <c:strRef>
              <c:f>SYSTEM!$H$31</c:f>
              <c:strCache>
                <c:ptCount val="1"/>
                <c:pt idx="0">
                  <c:v>(none)</c:v>
                </c:pt>
              </c:strCache>
            </c:strRef>
          </c:tx>
          <c:spPr>
            <a:ln w="9525">
              <a:solidFill>
                <a:schemeClr val="accent1"/>
              </a:solidFill>
              <a:prstDash val="dash"/>
            </a:ln>
          </c:spPr>
          <c:marker>
            <c:symbol val="diamond"/>
            <c:size val="8"/>
            <c:spPr>
              <a:ln w="9525">
                <a:solidFill>
                  <a:schemeClr val="accent1"/>
                </a:solidFill>
                <a:prstDash val="dash"/>
              </a:ln>
            </c:spPr>
          </c:marker>
          <c:dPt>
            <c:idx val="0"/>
            <c:marker>
              <c:symbol val="none"/>
            </c:marker>
            <c:extLst xmlns:c16r2="http://schemas.microsoft.com/office/drawing/2015/06/chart">
              <c:ext xmlns:c16="http://schemas.microsoft.com/office/drawing/2014/chart" uri="{C3380CC4-5D6E-409C-BE32-E72D297353CC}">
                <c16:uniqueId val="{00000000-51C8-437B-9B14-C85AF9B54B17}"/>
              </c:ext>
            </c:extLst>
          </c:dPt>
          <c:xVal>
            <c:numRef>
              <c:f>SYSTEM!$H$34:$H$35</c:f>
              <c:numCache>
                <c:formatCode>_("$"* #,##0.00_);_("$"* \(#,##0.00\);_("$"* "-"??_);_(@_)</c:formatCode>
                <c:ptCount val="2"/>
                <c:pt idx="0" formatCode="General">
                  <c:v>0</c:v>
                </c:pt>
                <c:pt idx="1">
                  <c:v>#N/A</c:v>
                </c:pt>
              </c:numCache>
            </c:numRef>
          </c:xVal>
          <c:yVal>
            <c:numRef>
              <c:f>SYSTEM!$H$32:$H$33</c:f>
              <c:numCache>
                <c:formatCode>#,##0</c:formatCode>
                <c:ptCount val="2"/>
                <c:pt idx="0" formatCode="General">
                  <c:v>0</c:v>
                </c:pt>
                <c:pt idx="1">
                  <c:v>0</c:v>
                </c:pt>
              </c:numCache>
            </c:numRef>
          </c:yVal>
          <c:extLst xmlns:c16r2="http://schemas.microsoft.com/office/drawing/2015/06/chart">
            <c:ext xmlns:c16="http://schemas.microsoft.com/office/drawing/2014/chart" uri="{C3380CC4-5D6E-409C-BE32-E72D297353CC}">
              <c16:uniqueId val="{00000001-51C8-437B-9B14-C85AF9B54B17}"/>
            </c:ext>
          </c:extLst>
        </c:ser>
        <c:ser>
          <c:idx val="1"/>
          <c:order val="1"/>
          <c:tx>
            <c:strRef>
              <c:f>SYSTEM!$I$31</c:f>
              <c:strCache>
                <c:ptCount val="1"/>
                <c:pt idx="0">
                  <c:v>(none)</c:v>
                </c:pt>
              </c:strCache>
            </c:strRef>
          </c:tx>
          <c:spPr>
            <a:ln w="9525">
              <a:solidFill>
                <a:schemeClr val="accent2"/>
              </a:solidFill>
              <a:prstDash val="dash"/>
            </a:ln>
          </c:spPr>
          <c:marker>
            <c:symbol val="square"/>
            <c:size val="8"/>
            <c:spPr>
              <a:ln w="9525">
                <a:solidFill>
                  <a:schemeClr val="accent2"/>
                </a:solidFill>
                <a:prstDash val="dash"/>
              </a:ln>
            </c:spPr>
          </c:marker>
          <c:dPt>
            <c:idx val="0"/>
            <c:marker>
              <c:symbol val="none"/>
            </c:marker>
            <c:extLst xmlns:c16r2="http://schemas.microsoft.com/office/drawing/2015/06/chart">
              <c:ext xmlns:c16="http://schemas.microsoft.com/office/drawing/2014/chart" uri="{C3380CC4-5D6E-409C-BE32-E72D297353CC}">
                <c16:uniqueId val="{00000002-51C8-437B-9B14-C85AF9B54B17}"/>
              </c:ext>
            </c:extLst>
          </c:dPt>
          <c:xVal>
            <c:numRef>
              <c:f>SYSTEM!$I$34:$I$35</c:f>
              <c:numCache>
                <c:formatCode>_("$"* #,##0.00_);_("$"* \(#,##0.00\);_("$"* "-"??_);_(@_)</c:formatCode>
                <c:ptCount val="2"/>
                <c:pt idx="0" formatCode="General">
                  <c:v>0</c:v>
                </c:pt>
                <c:pt idx="1">
                  <c:v>#N/A</c:v>
                </c:pt>
              </c:numCache>
            </c:numRef>
          </c:xVal>
          <c:yVal>
            <c:numRef>
              <c:f>SYSTEM!$I$32:$I$33</c:f>
              <c:numCache>
                <c:formatCode>#,##0</c:formatCode>
                <c:ptCount val="2"/>
                <c:pt idx="0" formatCode="General">
                  <c:v>0</c:v>
                </c:pt>
                <c:pt idx="1">
                  <c:v>0</c:v>
                </c:pt>
              </c:numCache>
            </c:numRef>
          </c:yVal>
          <c:extLst xmlns:c16r2="http://schemas.microsoft.com/office/drawing/2015/06/chart">
            <c:ext xmlns:c16="http://schemas.microsoft.com/office/drawing/2014/chart" uri="{C3380CC4-5D6E-409C-BE32-E72D297353CC}">
              <c16:uniqueId val="{00000003-51C8-437B-9B14-C85AF9B54B17}"/>
            </c:ext>
          </c:extLst>
        </c:ser>
        <c:ser>
          <c:idx val="2"/>
          <c:order val="2"/>
          <c:tx>
            <c:strRef>
              <c:f>SYSTEM!$J$31</c:f>
              <c:strCache>
                <c:ptCount val="1"/>
                <c:pt idx="0">
                  <c:v>(none)</c:v>
                </c:pt>
              </c:strCache>
            </c:strRef>
          </c:tx>
          <c:spPr>
            <a:ln w="9525">
              <a:solidFill>
                <a:schemeClr val="accent3"/>
              </a:solidFill>
              <a:prstDash val="dash"/>
            </a:ln>
          </c:spPr>
          <c:marker>
            <c:symbol val="triangle"/>
            <c:size val="8"/>
            <c:spPr>
              <a:ln w="9525">
                <a:solidFill>
                  <a:schemeClr val="accent3"/>
                </a:solidFill>
                <a:prstDash val="dash"/>
              </a:ln>
            </c:spPr>
          </c:marker>
          <c:dPt>
            <c:idx val="0"/>
            <c:marker>
              <c:symbol val="none"/>
            </c:marker>
            <c:extLst xmlns:c16r2="http://schemas.microsoft.com/office/drawing/2015/06/chart">
              <c:ext xmlns:c16="http://schemas.microsoft.com/office/drawing/2014/chart" uri="{C3380CC4-5D6E-409C-BE32-E72D297353CC}">
                <c16:uniqueId val="{00000004-51C8-437B-9B14-C85AF9B54B17}"/>
              </c:ext>
            </c:extLst>
          </c:dPt>
          <c:xVal>
            <c:numRef>
              <c:f>SYSTEM!$J$34:$J$35</c:f>
              <c:numCache>
                <c:formatCode>_("$"* #,##0.00_);_("$"* \(#,##0.00\);_("$"* "-"??_);_(@_)</c:formatCode>
                <c:ptCount val="2"/>
                <c:pt idx="0" formatCode="General">
                  <c:v>0</c:v>
                </c:pt>
                <c:pt idx="1">
                  <c:v>#N/A</c:v>
                </c:pt>
              </c:numCache>
            </c:numRef>
          </c:xVal>
          <c:yVal>
            <c:numRef>
              <c:f>SYSTEM!$J$32:$J$33</c:f>
              <c:numCache>
                <c:formatCode>#,##0</c:formatCode>
                <c:ptCount val="2"/>
                <c:pt idx="0" formatCode="General">
                  <c:v>0</c:v>
                </c:pt>
                <c:pt idx="1">
                  <c:v>0</c:v>
                </c:pt>
              </c:numCache>
            </c:numRef>
          </c:yVal>
          <c:extLst xmlns:c16r2="http://schemas.microsoft.com/office/drawing/2015/06/chart">
            <c:ext xmlns:c16="http://schemas.microsoft.com/office/drawing/2014/chart" uri="{C3380CC4-5D6E-409C-BE32-E72D297353CC}">
              <c16:uniqueId val="{00000005-51C8-437B-9B14-C85AF9B54B17}"/>
            </c:ext>
          </c:extLst>
        </c:ser>
        <c:dLbls/>
        <c:axId val="42869120"/>
        <c:axId val="42871040"/>
      </c:scatterChart>
      <c:valAx>
        <c:axId val="42869120"/>
        <c:scaling>
          <c:orientation val="minMax"/>
        </c:scaling>
        <c:axPos val="b"/>
        <c:majorGridlines/>
        <c:minorGridlines/>
        <c:title>
          <c:tx>
            <c:rich>
              <a:bodyPr/>
              <a:lstStyle/>
              <a:p>
                <a:pPr>
                  <a:defRPr/>
                </a:pPr>
                <a:r>
                  <a:rPr lang="en-US"/>
                  <a:t>System</a:t>
                </a:r>
                <a:r>
                  <a:rPr lang="en-US" baseline="0"/>
                  <a:t> Cost</a:t>
                </a:r>
                <a:endParaRPr lang="en-US"/>
              </a:p>
            </c:rich>
          </c:tx>
        </c:title>
        <c:numFmt formatCode="_(&quot;$&quot;* #,##0_);_(&quot;$&quot;* \(#,##0\);_(&quot;$&quot;* &quot;-&quot;_);_(@_)" sourceLinked="0"/>
        <c:tickLblPos val="nextTo"/>
        <c:crossAx val="42871040"/>
        <c:crosses val="autoZero"/>
        <c:crossBetween val="midCat"/>
      </c:valAx>
      <c:valAx>
        <c:axId val="42871040"/>
        <c:scaling>
          <c:orientation val="minMax"/>
        </c:scaling>
        <c:axPos val="l"/>
        <c:majorGridlines/>
        <c:title>
          <c:tx>
            <c:rich>
              <a:bodyPr rot="-5400000" vert="horz"/>
              <a:lstStyle/>
              <a:p>
                <a:pPr>
                  <a:defRPr/>
                </a:pPr>
                <a:r>
                  <a:rPr lang="en-US"/>
                  <a:t>System Lumens</a:t>
                </a:r>
              </a:p>
            </c:rich>
          </c:tx>
          <c:layout>
            <c:manualLayout>
              <c:xMode val="edge"/>
              <c:yMode val="edge"/>
              <c:x val="1.6666666666666701E-2"/>
              <c:y val="0.2555110819480898"/>
            </c:manualLayout>
          </c:layout>
        </c:title>
        <c:numFmt formatCode="General" sourceLinked="1"/>
        <c:tickLblPos val="nextTo"/>
        <c:crossAx val="42869120"/>
        <c:crosses val="autoZero"/>
        <c:crossBetween val="midCat"/>
      </c:valAx>
    </c:plotArea>
    <c:legend>
      <c:legendPos val="r"/>
    </c:legend>
    <c:plotVisOnly val="1"/>
    <c:dispBlanksAs val="gap"/>
  </c:chart>
  <c:printSettings>
    <c:headerFooter/>
    <c:pageMargins b="0.75000000000001465" l="0.70000000000000062" r="0.70000000000000062" t="0.75000000000001465" header="0.30000000000000032" footer="0.30000000000000032"/>
    <c:pageSetup/>
  </c:printSettings>
</c:chartSpace>
</file>

<file path=xl/ctrlProps/ctrlProp1.xml><?xml version="1.0" encoding="utf-8"?>
<formControlPr xmlns="http://schemas.microsoft.com/office/spreadsheetml/2009/9/main" objectType="Drop" dropLines="30" dropStyle="combo" dx="16" fmlaLink="$D$6" fmlaRange="Lookups!$D$2:$D$1002" sel="1" val="0"/>
</file>

<file path=xl/ctrlProps/ctrlProp10.xml><?xml version="1.0" encoding="utf-8"?>
<formControlPr xmlns="http://schemas.microsoft.com/office/spreadsheetml/2009/9/main" objectType="Drop" dropLines="20" dropStyle="combo" dx="16" fmlaLink="$E$1" fmlaRange="Lookups!$G$2:$G$21" sel="2" val="0"/>
</file>

<file path=xl/ctrlProps/ctrlProp11.xml><?xml version="1.0" encoding="utf-8"?>
<formControlPr xmlns="http://schemas.microsoft.com/office/spreadsheetml/2009/9/main" objectType="Drop" dropLines="20" dropStyle="combo" dx="16" fmlaLink="$F$1" fmlaRange="Lookups!$G$2:$G$21" sel="3" val="0"/>
</file>

<file path=xl/ctrlProps/ctrlProp12.xml><?xml version="1.0" encoding="utf-8"?>
<formControlPr xmlns="http://schemas.microsoft.com/office/spreadsheetml/2009/9/main" objectType="Drop" dropLines="2" dropStyle="combo" dx="16" fmlaLink="$E$8" fmlaRange="'led1'!$B$40:$B$41" sel="2" val="0"/>
</file>

<file path=xl/ctrlProps/ctrlProp13.xml><?xml version="1.0" encoding="utf-8"?>
<formControlPr xmlns="http://schemas.microsoft.com/office/spreadsheetml/2009/9/main" objectType="Drop" dropLines="2" dropStyle="combo" dx="16" fmlaLink="$J$8" fmlaRange="'led2'!$B$40:$B$41" sel="2" val="0"/>
</file>

<file path=xl/ctrlProps/ctrlProp14.xml><?xml version="1.0" encoding="utf-8"?>
<formControlPr xmlns="http://schemas.microsoft.com/office/spreadsheetml/2009/9/main" objectType="Drop" dropLines="2" dropStyle="combo" dx="16" fmlaLink="$O$8" fmlaRange="'led3'!$B$40:$B$41" sel="2" val="0"/>
</file>

<file path=xl/ctrlProps/ctrlProp15.xml><?xml version="1.0" encoding="utf-8"?>
<formControlPr xmlns="http://schemas.microsoft.com/office/spreadsheetml/2009/9/main" objectType="Drop" dropLines="30" dropStyle="combo" dx="16" fmlaLink="$F$9" fmlaRange="Lookups!$X$2:$X$201" sel="1" val="0"/>
</file>

<file path=xl/ctrlProps/ctrlProp16.xml><?xml version="1.0" encoding="utf-8"?>
<formControlPr xmlns="http://schemas.microsoft.com/office/spreadsheetml/2009/9/main" objectType="Drop" dropLines="30" dropStyle="combo" dx="16" fmlaLink="$K$9" fmlaRange="Lookups!$X$2:$X$201" sel="1" val="0"/>
</file>

<file path=xl/ctrlProps/ctrlProp17.xml><?xml version="1.0" encoding="utf-8"?>
<formControlPr xmlns="http://schemas.microsoft.com/office/spreadsheetml/2009/9/main" objectType="Drop" dropLines="30" dropStyle="combo" dx="16" fmlaLink="$P$9" fmlaRange="Lookups!$X$2:$X$201" sel="1" val="0"/>
</file>

<file path=xl/ctrlProps/ctrlProp18.xml><?xml version="1.0" encoding="utf-8"?>
<formControlPr xmlns="http://schemas.microsoft.com/office/spreadsheetml/2009/9/main" objectType="Drop" dropLines="20" dropStyle="combo" dx="16" fmlaLink="$B$11" fmlaRange="Lookups!$H$2:$H$21" sel="3" val="0"/>
</file>

<file path=xl/ctrlProps/ctrlProp19.xml><?xml version="1.0" encoding="utf-8"?>
<formControlPr xmlns="http://schemas.microsoft.com/office/spreadsheetml/2009/9/main" objectType="Drop" dropLines="20" dropStyle="combo" dx="16" fmlaLink="$B$10" fmlaRange="Lookups!$H$2:$H$17" sel="5" val="0"/>
</file>

<file path=xl/ctrlProps/ctrlProp2.xml><?xml version="1.0" encoding="utf-8"?>
<formControlPr xmlns="http://schemas.microsoft.com/office/spreadsheetml/2009/9/main" objectType="Drop" dropLines="20" dropStyle="combo" dx="16" fmlaLink="$D$7" fmlaRange="temp!$D$3:$D$47" sel="1" val="0"/>
</file>

<file path=xl/ctrlProps/ctrlProp20.xml><?xml version="1.0" encoding="utf-8"?>
<formControlPr xmlns="http://schemas.microsoft.com/office/spreadsheetml/2009/9/main" objectType="Drop" dropLines="30" dropStyle="combo" dx="16" fmlaLink="SysCalc!$O$3" fmlaRange="Lookups!$D$2:$D$1002" sel="1" val="0"/>
</file>

<file path=xl/ctrlProps/ctrlProp21.xml><?xml version="1.0" encoding="utf-8"?>
<formControlPr xmlns="http://schemas.microsoft.com/office/spreadsheetml/2009/9/main" objectType="Drop" dropLines="20" dropStyle="combo" dx="16" fmlaLink="SysCalc!$O$4" fmlaRange="SysCalc!$D$3:$D$47" sel="1" val="0"/>
</file>

<file path=xl/ctrlProps/ctrlProp22.xml><?xml version="1.0" encoding="utf-8"?>
<formControlPr xmlns="http://schemas.microsoft.com/office/spreadsheetml/2009/9/main" objectType="Drop" dropLines="30" dropStyle="combo" dx="16" fmlaLink="SysCalc!$R$3" fmlaRange="Lookups!$D$2:$D$1002" sel="1" val="0"/>
</file>

<file path=xl/ctrlProps/ctrlProp23.xml><?xml version="1.0" encoding="utf-8"?>
<formControlPr xmlns="http://schemas.microsoft.com/office/spreadsheetml/2009/9/main" objectType="Drop" dropLines="20" dropStyle="combo" dx="16" fmlaLink="SysCalc!$R$4" fmlaRange="SysCalc!$H$3:$H$47" sel="1" val="0"/>
</file>

<file path=xl/ctrlProps/ctrlProp24.xml><?xml version="1.0" encoding="utf-8"?>
<formControlPr xmlns="http://schemas.microsoft.com/office/spreadsheetml/2009/9/main" objectType="Drop" dropLines="30" dropStyle="combo" dx="16" fmlaLink="SysCalc!$U$3" fmlaRange="Lookups!$D$2:$D$1002" sel="1" val="0"/>
</file>

<file path=xl/ctrlProps/ctrlProp25.xml><?xml version="1.0" encoding="utf-8"?>
<formControlPr xmlns="http://schemas.microsoft.com/office/spreadsheetml/2009/9/main" objectType="Drop" dropLines="20" dropStyle="combo" dx="16" fmlaLink="SysCalc!$U$4" fmlaRange="SysCalc!$L$3:$L$47" sel="1" val="0"/>
</file>

<file path=xl/ctrlProps/ctrlProp26.xml><?xml version="1.0" encoding="utf-8"?>
<formControlPr xmlns="http://schemas.microsoft.com/office/spreadsheetml/2009/9/main" objectType="Drop" dropLines="6" dropStyle="combo" dx="16" fmlaLink="$C$4" fmlaRange="Lookups!$I$2:$I$7" sel="3" val="0"/>
</file>

<file path=xl/ctrlProps/ctrlProp27.xml><?xml version="1.0" encoding="utf-8"?>
<formControlPr xmlns="http://schemas.microsoft.com/office/spreadsheetml/2009/9/main" objectType="Drop" dropLines="6" dropStyle="combo" dx="16" fmlaLink="$C$5" fmlaRange="Lookups!$I$2:$I$7" sel="5" val="0"/>
</file>

<file path=xl/ctrlProps/ctrlProp28.xml><?xml version="1.0" encoding="utf-8"?>
<formControlPr xmlns="http://schemas.microsoft.com/office/spreadsheetml/2009/9/main" objectType="Drop" dropLines="6" dropStyle="combo" dx="16" fmlaLink="$C$6" fmlaRange="Lookups!$I$2:$I$7" sel="2" val="0"/>
</file>

<file path=xl/ctrlProps/ctrlProp29.xml><?xml version="1.0" encoding="utf-8"?>
<formControlPr xmlns="http://schemas.microsoft.com/office/spreadsheetml/2009/9/main" objectType="Drop" dropLines="6" dropStyle="combo" dx="16" fmlaLink="$C$7" fmlaRange="Lookups!$I$2:$I$7" sel="3" val="0"/>
</file>

<file path=xl/ctrlProps/ctrlProp3.xml><?xml version="1.0" encoding="utf-8"?>
<formControlPr xmlns="http://schemas.microsoft.com/office/spreadsheetml/2009/9/main" objectType="Drop" dropLines="12" dropStyle="combo" dx="16" fmlaLink="$M$1" fmlaRange="Lookups!$W$2:$W$13" sel="8" val="0"/>
</file>

<file path=xl/ctrlProps/ctrlProp30.xml><?xml version="1.0" encoding="utf-8"?>
<formControlPr xmlns="http://schemas.microsoft.com/office/spreadsheetml/2009/9/main" objectType="Drop" dropLines="6" dropStyle="combo" dx="16" fmlaLink="$C$8" fmlaRange="Lookups!$I$2:$I$7" sel="2" val="0"/>
</file>

<file path=xl/ctrlProps/ctrlProp31.xml><?xml version="1.0" encoding="utf-8"?>
<formControlPr xmlns="http://schemas.microsoft.com/office/spreadsheetml/2009/9/main" objectType="Drop" dropLines="6" dropStyle="combo" dx="16" fmlaLink="$C$9" fmlaRange="Lookups!$I$2:$I$7" sel="4" val="0"/>
</file>

<file path=xl/ctrlProps/ctrlProp32.xml><?xml version="1.0" encoding="utf-8"?>
<formControlPr xmlns="http://schemas.microsoft.com/office/spreadsheetml/2009/9/main" objectType="Drop" dropLines="6" dropStyle="combo" dx="16" fmlaLink="$C$10" fmlaRange="Lookups!$I$2:$I$7" sel="3" val="0"/>
</file>

<file path=xl/ctrlProps/ctrlProp33.xml><?xml version="1.0" encoding="utf-8"?>
<formControlPr xmlns="http://schemas.microsoft.com/office/spreadsheetml/2009/9/main" objectType="Drop" dropLines="30" dropStyle="combo" dx="16" fmlaLink="$AC$8" fmlaRange="Lookups!$D$2:$D$1002" sel="1" val="0"/>
</file>

<file path=xl/ctrlProps/ctrlProp34.xml><?xml version="1.0" encoding="utf-8"?>
<formControlPr xmlns="http://schemas.microsoft.com/office/spreadsheetml/2009/9/main" objectType="Drop" dropLines="20" dropStyle="combo" dx="16" fmlaLink="$AC$9" fmlaRange="Manual!$AI$6:$AI$50" sel="1" val="0"/>
</file>

<file path=xl/ctrlProps/ctrlProp4.xml><?xml version="1.0" encoding="utf-8"?>
<formControlPr xmlns="http://schemas.microsoft.com/office/spreadsheetml/2009/9/main" objectType="Drop" dropLines="30" dropStyle="combo" dx="16" fmlaLink="$I$6" fmlaRange="Lookups!$D$2:$D$1002" sel="1" val="0"/>
</file>

<file path=xl/ctrlProps/ctrlProp5.xml><?xml version="1.0" encoding="utf-8"?>
<formControlPr xmlns="http://schemas.microsoft.com/office/spreadsheetml/2009/9/main" objectType="Drop" dropLines="20" dropStyle="combo" dx="16" fmlaLink="$I$7" fmlaRange="temp!$H$3:$H$47" sel="1" val="0"/>
</file>

<file path=xl/ctrlProps/ctrlProp6.xml><?xml version="1.0" encoding="utf-8"?>
<formControlPr xmlns="http://schemas.microsoft.com/office/spreadsheetml/2009/9/main" objectType="Drop" dropLines="30" dropStyle="combo" dx="16" fmlaLink="$N$6" fmlaRange="Lookups!$D$2:$D$1002" sel="1" val="0"/>
</file>

<file path=xl/ctrlProps/ctrlProp7.xml><?xml version="1.0" encoding="utf-8"?>
<formControlPr xmlns="http://schemas.microsoft.com/office/spreadsheetml/2009/9/main" objectType="Drop" dropLines="20" dropStyle="combo" dx="16" fmlaLink="$N$7" fmlaRange="temp!$L$3:$L$47" sel="1" val="0"/>
</file>

<file path=xl/ctrlProps/ctrlProp8.xml><?xml version="1.0" encoding="utf-8"?>
<formControlPr xmlns="http://schemas.microsoft.com/office/spreadsheetml/2009/9/main" objectType="Drop" dropLines="20" dropStyle="combo" dx="16" fmlaLink="$C$1" fmlaRange="Lookups!$G$2:$G$21" sel="4" val="0"/>
</file>

<file path=xl/ctrlProps/ctrlProp9.xml><?xml version="1.0" encoding="utf-8"?>
<formControlPr xmlns="http://schemas.microsoft.com/office/spreadsheetml/2009/9/main" objectType="Drop" dropLines="20" dropStyle="combo" dx="16" fmlaLink="$D$1" fmlaRange="Lookups!$G$2:$G$21" sel="5" val="0"/>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9.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2</xdr:col>
      <xdr:colOff>15875</xdr:colOff>
      <xdr:row>40</xdr:row>
      <xdr:rowOff>17318</xdr:rowOff>
    </xdr:from>
    <xdr:to>
      <xdr:col>10</xdr:col>
      <xdr:colOff>228600</xdr:colOff>
      <xdr:row>42</xdr:row>
      <xdr:rowOff>63500</xdr:rowOff>
    </xdr:to>
    <xdr:pic>
      <xdr:nvPicPr>
        <xdr:cNvPr id="7" name="Picture 6" descr="Cree 2015 gradient.jpg">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1" cstate="print"/>
        <a:stretch>
          <a:fillRect/>
        </a:stretch>
      </xdr:blipFill>
      <xdr:spPr>
        <a:xfrm>
          <a:off x="2076739" y="7420841"/>
          <a:ext cx="10357716" cy="799523"/>
        </a:xfrm>
        <a:prstGeom prst="rect">
          <a:avLst/>
        </a:prstGeom>
      </xdr:spPr>
    </xdr:pic>
    <xdr:clientData/>
  </xdr:twoCellAnchor>
  <xdr:twoCellAnchor>
    <xdr:from>
      <xdr:col>2</xdr:col>
      <xdr:colOff>199159</xdr:colOff>
      <xdr:row>6</xdr:row>
      <xdr:rowOff>130967</xdr:rowOff>
    </xdr:from>
    <xdr:to>
      <xdr:col>7</xdr:col>
      <xdr:colOff>1220932</xdr:colOff>
      <xdr:row>39</xdr:row>
      <xdr:rowOff>112568</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98425</xdr:colOff>
      <xdr:row>1</xdr:row>
      <xdr:rowOff>34925</xdr:rowOff>
    </xdr:from>
    <xdr:to>
      <xdr:col>10</xdr:col>
      <xdr:colOff>209550</xdr:colOff>
      <xdr:row>1</xdr:row>
      <xdr:rowOff>34925</xdr:rowOff>
    </xdr:to>
    <xdr:cxnSp macro="">
      <xdr:nvCxnSpPr>
        <xdr:cNvPr id="10" name="Straight Connector 9">
          <a:extLst>
            <a:ext uri="{FF2B5EF4-FFF2-40B4-BE49-F238E27FC236}">
              <a16:creationId xmlns:a16="http://schemas.microsoft.com/office/drawing/2014/main" xmlns="" id="{00000000-0008-0000-0100-00000A000000}"/>
            </a:ext>
          </a:extLst>
        </xdr:cNvPr>
        <xdr:cNvCxnSpPr/>
      </xdr:nvCxnSpPr>
      <xdr:spPr bwMode="auto">
        <a:xfrm>
          <a:off x="2155825" y="501650"/>
          <a:ext cx="10160000" cy="0"/>
        </a:xfrm>
        <a:prstGeom prst="line">
          <a:avLst/>
        </a:prstGeom>
        <a:solidFill>
          <a:srgbClr val="FFFFFF"/>
        </a:solidFill>
        <a:ln w="19050" cap="flat" cmpd="sng" algn="ctr">
          <a:solidFill>
            <a:schemeClr val="accent1"/>
          </a:solidFill>
          <a:prstDash val="solid"/>
          <a:round/>
          <a:headEnd type="none" w="med" len="med"/>
          <a:tailEnd type="none" w="med" len="med"/>
        </a:ln>
        <a:effectLst/>
      </xdr:spPr>
    </xdr:cxnSp>
    <xdr:clientData/>
  </xdr:twoCellAnchor>
  <xdr:twoCellAnchor>
    <xdr:from>
      <xdr:col>2</xdr:col>
      <xdr:colOff>114300</xdr:colOff>
      <xdr:row>39</xdr:row>
      <xdr:rowOff>95249</xdr:rowOff>
    </xdr:from>
    <xdr:to>
      <xdr:col>8</xdr:col>
      <xdr:colOff>147204</xdr:colOff>
      <xdr:row>41</xdr:row>
      <xdr:rowOff>107949</xdr:rowOff>
    </xdr:to>
    <xdr:sp macro="" textlink="">
      <xdr:nvSpPr>
        <xdr:cNvPr id="11" name="TextBox 10">
          <a:extLst>
            <a:ext uri="{FF2B5EF4-FFF2-40B4-BE49-F238E27FC236}">
              <a16:creationId xmlns:a16="http://schemas.microsoft.com/office/drawing/2014/main" xmlns="" id="{00000000-0008-0000-0100-00000B000000}"/>
            </a:ext>
          </a:extLst>
        </xdr:cNvPr>
        <xdr:cNvSpPr txBox="1"/>
      </xdr:nvSpPr>
      <xdr:spPr>
        <a:xfrm>
          <a:off x="2175164" y="7334249"/>
          <a:ext cx="7176654" cy="766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800">
              <a:solidFill>
                <a:schemeClr val="bg1"/>
              </a:solidFill>
            </a:rPr>
            <a:t>Copyright © 2009-2019 Cree, Inc. All rights reserved. The information in this document is subject to change without notice. Cree, the Cree logo and XLamp are registered trademarks of Cree, Inc.  This document is provided for informational purposes only and is not a warranty or a specification. For product specifications, please see the data sheets available at www.cree.com. </a:t>
          </a:r>
        </a:p>
      </xdr:txBody>
    </xdr:sp>
    <xdr:clientData/>
  </xdr:twoCellAnchor>
  <xdr:twoCellAnchor>
    <xdr:from>
      <xdr:col>8</xdr:col>
      <xdr:colOff>8659</xdr:colOff>
      <xdr:row>15</xdr:row>
      <xdr:rowOff>51955</xdr:rowOff>
    </xdr:from>
    <xdr:to>
      <xdr:col>10</xdr:col>
      <xdr:colOff>19050</xdr:colOff>
      <xdr:row>39</xdr:row>
      <xdr:rowOff>8659</xdr:rowOff>
    </xdr:to>
    <xdr:sp macro="" textlink="">
      <xdr:nvSpPr>
        <xdr:cNvPr id="15" name="TextBox 14">
          <a:extLst>
            <a:ext uri="{FF2B5EF4-FFF2-40B4-BE49-F238E27FC236}">
              <a16:creationId xmlns:a16="http://schemas.microsoft.com/office/drawing/2014/main" xmlns="" id="{00000000-0008-0000-0100-00000F000000}"/>
            </a:ext>
          </a:extLst>
        </xdr:cNvPr>
        <xdr:cNvSpPr txBox="1"/>
      </xdr:nvSpPr>
      <xdr:spPr>
        <a:xfrm>
          <a:off x="9828934" y="2909455"/>
          <a:ext cx="2296391" cy="39000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5</xdr:col>
      <xdr:colOff>1000126</xdr:colOff>
      <xdr:row>0</xdr:row>
      <xdr:rowOff>66675</xdr:rowOff>
    </xdr:from>
    <xdr:to>
      <xdr:col>9</xdr:col>
      <xdr:colOff>723900</xdr:colOff>
      <xdr:row>1</xdr:row>
      <xdr:rowOff>76199</xdr:rowOff>
    </xdr:to>
    <xdr:sp macro="" textlink="">
      <xdr:nvSpPr>
        <xdr:cNvPr id="8" name="TextBox 7">
          <a:extLst>
            <a:ext uri="{FF2B5EF4-FFF2-40B4-BE49-F238E27FC236}">
              <a16:creationId xmlns:a16="http://schemas.microsoft.com/office/drawing/2014/main" xmlns="" id="{00000000-0008-0000-0100-000008000000}"/>
            </a:ext>
          </a:extLst>
        </xdr:cNvPr>
        <xdr:cNvSpPr txBox="1"/>
      </xdr:nvSpPr>
      <xdr:spPr>
        <a:xfrm>
          <a:off x="5676901" y="66675"/>
          <a:ext cx="6115049" cy="476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This document is provided for informational purposes only and is not a warranty or a specification.  Cree recommends validating</a:t>
          </a:r>
          <a:r>
            <a:rPr lang="en-US" sz="1100" baseline="0">
              <a:solidFill>
                <a:schemeClr val="dk1"/>
              </a:solidFill>
              <a:latin typeface="+mn-lt"/>
              <a:ea typeface="+mn-ea"/>
              <a:cs typeface="+mn-cs"/>
            </a:rPr>
            <a:t> the system results with real world prototyping.</a:t>
          </a:r>
          <a:endParaRPr lang="en-US" sz="1100"/>
        </a:p>
      </xdr:txBody>
    </xdr:sp>
    <xdr:clientData/>
  </xdr:twoCellAnchor>
  <xdr:twoCellAnchor editAs="oneCell">
    <xdr:from>
      <xdr:col>8</xdr:col>
      <xdr:colOff>114300</xdr:colOff>
      <xdr:row>40</xdr:row>
      <xdr:rowOff>63525</xdr:rowOff>
    </xdr:from>
    <xdr:to>
      <xdr:col>10</xdr:col>
      <xdr:colOff>133350</xdr:colOff>
      <xdr:row>41</xdr:row>
      <xdr:rowOff>151263</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10048875" y="7026300"/>
          <a:ext cx="2305050" cy="678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42</xdr:row>
      <xdr:rowOff>19049</xdr:rowOff>
    </xdr:from>
    <xdr:to>
      <xdr:col>18</xdr:col>
      <xdr:colOff>19049</xdr:colOff>
      <xdr:row>45</xdr:row>
      <xdr:rowOff>38099</xdr:rowOff>
    </xdr:to>
    <xdr:pic>
      <xdr:nvPicPr>
        <xdr:cNvPr id="3" name="Picture 2" descr="Cree 2015 gradient.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8258174"/>
          <a:ext cx="11649074" cy="695325"/>
        </a:xfrm>
        <a:prstGeom prst="rect">
          <a:avLst/>
        </a:prstGeom>
      </xdr:spPr>
    </xdr:pic>
    <xdr:clientData/>
  </xdr:twoCellAnchor>
  <xdr:twoCellAnchor>
    <xdr:from>
      <xdr:col>0</xdr:col>
      <xdr:colOff>19050</xdr:colOff>
      <xdr:row>37</xdr:row>
      <xdr:rowOff>114300</xdr:rowOff>
    </xdr:from>
    <xdr:to>
      <xdr:col>12</xdr:col>
      <xdr:colOff>356754</xdr:colOff>
      <xdr:row>45</xdr:row>
      <xdr:rowOff>3175</xdr:rowOff>
    </xdr:to>
    <xdr:sp macro="" textlink="">
      <xdr:nvSpPr>
        <xdr:cNvPr id="5" name="TextBox 4">
          <a:extLst>
            <a:ext uri="{FF2B5EF4-FFF2-40B4-BE49-F238E27FC236}">
              <a16:creationId xmlns:a16="http://schemas.microsoft.com/office/drawing/2014/main" xmlns="" id="{00000000-0008-0000-0200-000005000000}"/>
            </a:ext>
          </a:extLst>
        </xdr:cNvPr>
        <xdr:cNvSpPr txBox="1"/>
      </xdr:nvSpPr>
      <xdr:spPr>
        <a:xfrm>
          <a:off x="19050" y="7781925"/>
          <a:ext cx="7795779" cy="765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800">
              <a:solidFill>
                <a:schemeClr val="bg1"/>
              </a:solidFill>
            </a:rPr>
            <a:t>Copyright © 2009-2019 Cree, Inc. All rights reserved. The information in this document is subject to change without notice. Cree, the Cree logo and XLamp are registered trademarks of Cree, Inc.  This document is provided for informational purposes only and is not a warranty or a specification. For product specifications, please see the data sheets available at www.cree.com. </a:t>
          </a:r>
        </a:p>
      </xdr:txBody>
    </xdr:sp>
    <xdr:clientData/>
  </xdr:twoCellAnchor>
  <xdr:twoCellAnchor>
    <xdr:from>
      <xdr:col>0</xdr:col>
      <xdr:colOff>238125</xdr:colOff>
      <xdr:row>1</xdr:row>
      <xdr:rowOff>0</xdr:rowOff>
    </xdr:from>
    <xdr:to>
      <xdr:col>17</xdr:col>
      <xdr:colOff>361950</xdr:colOff>
      <xdr:row>1</xdr:row>
      <xdr:rowOff>0</xdr:rowOff>
    </xdr:to>
    <xdr:cxnSp macro="">
      <xdr:nvCxnSpPr>
        <xdr:cNvPr id="6" name="Straight Connector 5">
          <a:extLst>
            <a:ext uri="{FF2B5EF4-FFF2-40B4-BE49-F238E27FC236}">
              <a16:creationId xmlns:a16="http://schemas.microsoft.com/office/drawing/2014/main" xmlns="" id="{00000000-0008-0000-0200-000006000000}"/>
            </a:ext>
          </a:extLst>
        </xdr:cNvPr>
        <xdr:cNvCxnSpPr/>
      </xdr:nvCxnSpPr>
      <xdr:spPr bwMode="auto">
        <a:xfrm>
          <a:off x="238125" y="923925"/>
          <a:ext cx="10687050" cy="0"/>
        </a:xfrm>
        <a:prstGeom prst="line">
          <a:avLst/>
        </a:prstGeom>
        <a:solidFill>
          <a:srgbClr val="FFFFFF"/>
        </a:solidFill>
        <a:ln w="19050" cap="flat" cmpd="sng" algn="ctr">
          <a:solidFill>
            <a:schemeClr val="accent1"/>
          </a:solidFill>
          <a:prstDash val="solid"/>
          <a:round/>
          <a:headEnd type="none" w="med" len="med"/>
          <a:tailEnd type="none" w="med" len="med"/>
        </a:ln>
        <a:effectLst/>
      </xdr:spPr>
    </xdr:cxnSp>
    <xdr:clientData/>
  </xdr:twoCellAnchor>
  <xdr:twoCellAnchor>
    <xdr:from>
      <xdr:col>5</xdr:col>
      <xdr:colOff>514350</xdr:colOff>
      <xdr:row>0</xdr:row>
      <xdr:rowOff>76200</xdr:rowOff>
    </xdr:from>
    <xdr:to>
      <xdr:col>15</xdr:col>
      <xdr:colOff>152400</xdr:colOff>
      <xdr:row>0</xdr:row>
      <xdr:rowOff>542924</xdr:rowOff>
    </xdr:to>
    <xdr:sp macro="" textlink="">
      <xdr:nvSpPr>
        <xdr:cNvPr id="7" name="TextBox 6">
          <a:extLst>
            <a:ext uri="{FF2B5EF4-FFF2-40B4-BE49-F238E27FC236}">
              <a16:creationId xmlns:a16="http://schemas.microsoft.com/office/drawing/2014/main" xmlns="" id="{00000000-0008-0000-0200-000007000000}"/>
            </a:ext>
          </a:extLst>
        </xdr:cNvPr>
        <xdr:cNvSpPr txBox="1"/>
      </xdr:nvSpPr>
      <xdr:spPr>
        <a:xfrm>
          <a:off x="3990975" y="76200"/>
          <a:ext cx="6153150" cy="46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This document is provided for informational purposes only and is not a warranty or a specification.  Cree recommends validating</a:t>
          </a:r>
          <a:r>
            <a:rPr lang="en-US" sz="1100" baseline="0">
              <a:solidFill>
                <a:schemeClr val="dk1"/>
              </a:solidFill>
              <a:latin typeface="+mn-lt"/>
              <a:ea typeface="+mn-ea"/>
              <a:cs typeface="+mn-cs"/>
            </a:rPr>
            <a:t> the system results with real world prototyping.</a:t>
          </a:r>
          <a:endParaRPr lang="en-US" sz="1100"/>
        </a:p>
      </xdr:txBody>
    </xdr:sp>
    <xdr:clientData/>
  </xdr:twoCellAnchor>
  <xdr:twoCellAnchor editAs="oneCell">
    <xdr:from>
      <xdr:col>13</xdr:col>
      <xdr:colOff>666750</xdr:colOff>
      <xdr:row>42</xdr:row>
      <xdr:rowOff>28575</xdr:rowOff>
    </xdr:from>
    <xdr:to>
      <xdr:col>17</xdr:col>
      <xdr:colOff>457200</xdr:colOff>
      <xdr:row>45</xdr:row>
      <xdr:rowOff>30588</xdr:rowOff>
    </xdr:to>
    <xdr:pic>
      <xdr:nvPicPr>
        <xdr:cNvPr id="9" name="Picture 8">
          <a:extLst>
            <a:ext uri="{FF2B5EF4-FFF2-40B4-BE49-F238E27FC236}">
              <a16:creationId xmlns:a16="http://schemas.microsoft.com/office/drawing/2014/main" xmlns="" id="{00000000-0008-0000-02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9248775" y="8267700"/>
          <a:ext cx="2305050" cy="6782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276225</xdr:colOff>
      <xdr:row>30</xdr:row>
      <xdr:rowOff>104774</xdr:rowOff>
    </xdr:from>
    <xdr:to>
      <xdr:col>7</xdr:col>
      <xdr:colOff>1419225</xdr:colOff>
      <xdr:row>52</xdr:row>
      <xdr:rowOff>95249</xdr:rowOff>
    </xdr:to>
    <xdr:graphicFrame macro="">
      <xdr:nvGraphicFramePr>
        <xdr:cNvPr id="3" name="Chart 2">
          <a:extLst>
            <a:ext uri="{FF2B5EF4-FFF2-40B4-BE49-F238E27FC236}">
              <a16:creationId xmlns:a16="http://schemas.microsoft.com/office/drawing/2014/main" xmlns=""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xdr:colOff>
      <xdr:row>30</xdr:row>
      <xdr:rowOff>114300</xdr:rowOff>
    </xdr:from>
    <xdr:to>
      <xdr:col>15</xdr:col>
      <xdr:colOff>504825</xdr:colOff>
      <xdr:row>52</xdr:row>
      <xdr:rowOff>123826</xdr:rowOff>
    </xdr:to>
    <xdr:graphicFrame macro="">
      <xdr:nvGraphicFramePr>
        <xdr:cNvPr id="4" name="Chart 3">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54</xdr:row>
      <xdr:rowOff>83994</xdr:rowOff>
    </xdr:from>
    <xdr:to>
      <xdr:col>16</xdr:col>
      <xdr:colOff>609599</xdr:colOff>
      <xdr:row>57</xdr:row>
      <xdr:rowOff>139701</xdr:rowOff>
    </xdr:to>
    <xdr:pic>
      <xdr:nvPicPr>
        <xdr:cNvPr id="8" name="Picture 7" descr="Cree 2015 gradient.jpg">
          <a:extLst>
            <a:ext uri="{FF2B5EF4-FFF2-40B4-BE49-F238E27FC236}">
              <a16:creationId xmlns:a16="http://schemas.microsoft.com/office/drawing/2014/main" xmlns="" id="{00000000-0008-0000-0300-000008000000}"/>
            </a:ext>
          </a:extLst>
        </xdr:cNvPr>
        <xdr:cNvPicPr>
          <a:picLocks noChangeAspect="1"/>
        </xdr:cNvPicPr>
      </xdr:nvPicPr>
      <xdr:blipFill>
        <a:blip xmlns:r="http://schemas.openxmlformats.org/officeDocument/2006/relationships" r:embed="rId3" cstate="print"/>
        <a:stretch>
          <a:fillRect/>
        </a:stretch>
      </xdr:blipFill>
      <xdr:spPr>
        <a:xfrm>
          <a:off x="0" y="10370994"/>
          <a:ext cx="13077824" cy="798657"/>
        </a:xfrm>
        <a:prstGeom prst="rect">
          <a:avLst/>
        </a:prstGeom>
      </xdr:spPr>
    </xdr:pic>
    <xdr:clientData/>
  </xdr:twoCellAnchor>
  <xdr:twoCellAnchor>
    <xdr:from>
      <xdr:col>1</xdr:col>
      <xdr:colOff>98425</xdr:colOff>
      <xdr:row>54</xdr:row>
      <xdr:rowOff>0</xdr:rowOff>
    </xdr:from>
    <xdr:to>
      <xdr:col>12</xdr:col>
      <xdr:colOff>85725</xdr:colOff>
      <xdr:row>57</xdr:row>
      <xdr:rowOff>22225</xdr:rowOff>
    </xdr:to>
    <xdr:sp macro="" textlink="">
      <xdr:nvSpPr>
        <xdr:cNvPr id="9" name="TextBox 8">
          <a:extLst>
            <a:ext uri="{FF2B5EF4-FFF2-40B4-BE49-F238E27FC236}">
              <a16:creationId xmlns:a16="http://schemas.microsoft.com/office/drawing/2014/main" xmlns="" id="{00000000-0008-0000-0300-000009000000}"/>
            </a:ext>
          </a:extLst>
        </xdr:cNvPr>
        <xdr:cNvSpPr txBox="1"/>
      </xdr:nvSpPr>
      <xdr:spPr>
        <a:xfrm>
          <a:off x="365125" y="10287000"/>
          <a:ext cx="8674100" cy="765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lang="en-US" sz="800">
              <a:solidFill>
                <a:schemeClr val="bg1"/>
              </a:solidFill>
            </a:rPr>
            <a:t>Copyright © 2009-2019 Cree, Inc. All rights reserved. The information in this document is subject to change without notice. Cree, the Cree logo and XLamp are registered trademarks of Cree, Inc.  This document is provided for informational purposes only and is not a warranty or a specification. For product specifications, please see the data sheets available at www.cree.com. </a:t>
          </a:r>
        </a:p>
      </xdr:txBody>
    </xdr:sp>
    <xdr:clientData/>
  </xdr:twoCellAnchor>
  <xdr:twoCellAnchor>
    <xdr:from>
      <xdr:col>1</xdr:col>
      <xdr:colOff>38100</xdr:colOff>
      <xdr:row>1</xdr:row>
      <xdr:rowOff>47625</xdr:rowOff>
    </xdr:from>
    <xdr:to>
      <xdr:col>16</xdr:col>
      <xdr:colOff>476250</xdr:colOff>
      <xdr:row>1</xdr:row>
      <xdr:rowOff>47625</xdr:rowOff>
    </xdr:to>
    <xdr:cxnSp macro="">
      <xdr:nvCxnSpPr>
        <xdr:cNvPr id="11" name="Straight Connector 10">
          <a:extLst>
            <a:ext uri="{FF2B5EF4-FFF2-40B4-BE49-F238E27FC236}">
              <a16:creationId xmlns:a16="http://schemas.microsoft.com/office/drawing/2014/main" xmlns="" id="{00000000-0008-0000-0300-00000B000000}"/>
            </a:ext>
          </a:extLst>
        </xdr:cNvPr>
        <xdr:cNvCxnSpPr/>
      </xdr:nvCxnSpPr>
      <xdr:spPr bwMode="auto">
        <a:xfrm>
          <a:off x="304800" y="733425"/>
          <a:ext cx="12639675" cy="0"/>
        </a:xfrm>
        <a:prstGeom prst="line">
          <a:avLst/>
        </a:prstGeom>
        <a:solidFill>
          <a:srgbClr val="FFFFFF"/>
        </a:solidFill>
        <a:ln w="19050" cap="flat" cmpd="sng" algn="ctr">
          <a:solidFill>
            <a:schemeClr val="accent1"/>
          </a:solidFill>
          <a:prstDash val="solid"/>
          <a:round/>
          <a:headEnd type="none" w="med" len="med"/>
          <a:tailEnd type="none" w="med" len="med"/>
        </a:ln>
        <a:effectLst/>
      </xdr:spPr>
    </xdr:cxnSp>
    <xdr:clientData/>
  </xdr:twoCellAnchor>
  <xdr:twoCellAnchor editAs="oneCell">
    <xdr:from>
      <xdr:col>13</xdr:col>
      <xdr:colOff>76200</xdr:colOff>
      <xdr:row>54</xdr:row>
      <xdr:rowOff>133350</xdr:rowOff>
    </xdr:from>
    <xdr:to>
      <xdr:col>16</xdr:col>
      <xdr:colOff>542925</xdr:colOff>
      <xdr:row>57</xdr:row>
      <xdr:rowOff>68688</xdr:rowOff>
    </xdr:to>
    <xdr:pic>
      <xdr:nvPicPr>
        <xdr:cNvPr id="14" name="Picture 13">
          <a:extLst>
            <a:ext uri="{FF2B5EF4-FFF2-40B4-BE49-F238E27FC236}">
              <a16:creationId xmlns:a16="http://schemas.microsoft.com/office/drawing/2014/main" xmlns="" id="{00000000-0008-0000-0300-00000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0706100" y="10458450"/>
          <a:ext cx="2305050" cy="6782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0</xdr:row>
      <xdr:rowOff>133349</xdr:rowOff>
    </xdr:from>
    <xdr:to>
      <xdr:col>12</xdr:col>
      <xdr:colOff>333375</xdr:colOff>
      <xdr:row>126</xdr:row>
      <xdr:rowOff>142875</xdr:rowOff>
    </xdr:to>
    <xdr:sp macro="" textlink="">
      <xdr:nvSpPr>
        <xdr:cNvPr id="65" name="TextBox 64">
          <a:extLst>
            <a:ext uri="{FF2B5EF4-FFF2-40B4-BE49-F238E27FC236}">
              <a16:creationId xmlns:a16="http://schemas.microsoft.com/office/drawing/2014/main" xmlns="" id="{00000000-0008-0000-0800-000041000000}"/>
            </a:ext>
          </a:extLst>
        </xdr:cNvPr>
        <xdr:cNvSpPr txBox="1"/>
      </xdr:nvSpPr>
      <xdr:spPr>
        <a:xfrm>
          <a:off x="247650" y="781049"/>
          <a:ext cx="7400925" cy="20412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Tahoma" pitchFamily="34" charset="0"/>
              <a:ea typeface="Tahoma" pitchFamily="34" charset="0"/>
              <a:cs typeface="Tahoma" pitchFamily="34" charset="0"/>
            </a:rPr>
            <a:t>PCT</a:t>
          </a:r>
          <a:r>
            <a:rPr lang="en-US" sz="1100" baseline="0">
              <a:latin typeface="Tahoma" pitchFamily="34" charset="0"/>
              <a:ea typeface="Tahoma" pitchFamily="34" charset="0"/>
              <a:cs typeface="Tahoma" pitchFamily="34" charset="0"/>
            </a:rPr>
            <a:t> has new thermal calculation capabilities!</a:t>
          </a:r>
        </a:p>
        <a:p>
          <a:endParaRPr lang="en-US" sz="1100" baseline="0">
            <a:latin typeface="Tahoma" pitchFamily="34" charset="0"/>
            <a:ea typeface="Tahoma" pitchFamily="34" charset="0"/>
            <a:cs typeface="Tahoma" pitchFamily="34" charset="0"/>
          </a:endParaRPr>
        </a:p>
        <a:p>
          <a:r>
            <a:rPr lang="en-US" sz="1100" b="1" u="sng" baseline="0">
              <a:latin typeface="Tahoma" pitchFamily="34" charset="0"/>
              <a:ea typeface="Tahoma" pitchFamily="34" charset="0"/>
              <a:cs typeface="Tahoma" pitchFamily="34" charset="0"/>
            </a:rPr>
            <a:t>New Compare Variables:</a:t>
          </a:r>
        </a:p>
        <a:p>
          <a:r>
            <a:rPr lang="en-US" sz="1100" b="0" u="none" baseline="0">
              <a:latin typeface="Tahoma" pitchFamily="34" charset="0"/>
              <a:ea typeface="Tahoma" pitchFamily="34" charset="0"/>
              <a:cs typeface="Tahoma" pitchFamily="34" charset="0"/>
            </a:rPr>
            <a:t>Tj (°C)	: Junction temperature for the specified current</a:t>
          </a:r>
        </a:p>
        <a:p>
          <a:r>
            <a:rPr lang="en-US" sz="1100" b="0" u="none" baseline="0">
              <a:latin typeface="Tahoma" pitchFamily="34" charset="0"/>
              <a:ea typeface="Tahoma" pitchFamily="34" charset="0"/>
              <a:cs typeface="Tahoma" pitchFamily="34" charset="0"/>
            </a:rPr>
            <a:t>Tsp (°C)	: Solder point temperature for the specified current</a:t>
          </a:r>
        </a:p>
        <a:p>
          <a:r>
            <a:rPr lang="en-US" sz="1100" b="0" u="none" baseline="0">
              <a:latin typeface="Tahoma" pitchFamily="34" charset="0"/>
              <a:ea typeface="Tahoma" pitchFamily="34" charset="0"/>
              <a:cs typeface="Tahoma" pitchFamily="34" charset="0"/>
            </a:rPr>
            <a:t>Max HS Rth	: Maximum heat sink thermal resistance required</a:t>
          </a:r>
        </a:p>
        <a:p>
          <a:r>
            <a:rPr lang="en-US" sz="1100" b="0" u="none" baseline="0">
              <a:latin typeface="Tahoma" pitchFamily="34" charset="0"/>
              <a:ea typeface="Tahoma" pitchFamily="34" charset="0"/>
              <a:cs typeface="Tahoma" pitchFamily="34" charset="0"/>
            </a:rPr>
            <a:t>Min HS in²/in	: Minimum heat sink area required, in square inches per extruded inch*</a:t>
          </a:r>
        </a:p>
        <a:p>
          <a:r>
            <a:rPr lang="en-US" sz="1000" b="0" u="none" baseline="0">
              <a:latin typeface="Tahoma" pitchFamily="34" charset="0"/>
              <a:ea typeface="Tahoma" pitchFamily="34" charset="0"/>
              <a:cs typeface="Tahoma" pitchFamily="34" charset="0"/>
            </a:rPr>
            <a:t>Min HS mm</a:t>
          </a:r>
          <a:r>
            <a:rPr lang="en-US" sz="1000" b="0" baseline="0">
              <a:solidFill>
                <a:schemeClr val="dk1"/>
              </a:solidFill>
              <a:latin typeface="Tahoma" pitchFamily="34" charset="0"/>
              <a:ea typeface="Tahoma" pitchFamily="34" charset="0"/>
              <a:cs typeface="Tahoma" pitchFamily="34" charset="0"/>
            </a:rPr>
            <a:t>²/mm</a:t>
          </a:r>
          <a:r>
            <a:rPr lang="en-US" sz="1100" b="0" baseline="0">
              <a:solidFill>
                <a:schemeClr val="dk1"/>
              </a:solidFill>
              <a:latin typeface="Tahoma" pitchFamily="34" charset="0"/>
              <a:ea typeface="Tahoma" pitchFamily="34" charset="0"/>
              <a:cs typeface="Tahoma" pitchFamily="34" charset="0"/>
            </a:rPr>
            <a:t>	: Minimum heat sink area required, in square millimeters per extruded mm*</a:t>
          </a:r>
        </a:p>
        <a:p>
          <a:endParaRPr lang="en-US" sz="1100" baseline="0">
            <a:latin typeface="Tahoma" pitchFamily="34" charset="0"/>
            <a:ea typeface="Tahoma" pitchFamily="34" charset="0"/>
            <a:cs typeface="Tahoma" pitchFamily="34" charset="0"/>
          </a:endParaRPr>
        </a:p>
        <a:p>
          <a:r>
            <a:rPr lang="en-US" sz="1100" baseline="0">
              <a:latin typeface="Tahoma" pitchFamily="34" charset="0"/>
              <a:ea typeface="Tahoma" pitchFamily="34" charset="0"/>
              <a:cs typeface="Tahoma" pitchFamily="34" charset="0"/>
            </a:rPr>
            <a:t>* Example: Min HS in²/in returns a value of 15. This means 1 inch of a 15 in² extrusion, or 3 inches of a 5 in² extrusion, or 5 inches of a 3 in² extrusion.</a:t>
          </a:r>
        </a:p>
        <a:p>
          <a:endParaRPr lang="en-US" sz="1100" baseline="0">
            <a:latin typeface="Tahoma" pitchFamily="34" charset="0"/>
            <a:ea typeface="Tahoma" pitchFamily="34" charset="0"/>
            <a:cs typeface="Tahoma" pitchFamily="34" charset="0"/>
          </a:endParaRPr>
        </a:p>
        <a:p>
          <a:r>
            <a:rPr lang="en-US" sz="1100" b="1" u="sng" baseline="0">
              <a:latin typeface="Tahoma" pitchFamily="34" charset="0"/>
              <a:ea typeface="Tahoma" pitchFamily="34" charset="0"/>
              <a:cs typeface="Tahoma" pitchFamily="34" charset="0"/>
            </a:rPr>
            <a:t>Thermal Simulation Modes (And How To Tell What Mode You Are In):</a:t>
          </a:r>
        </a:p>
        <a:p>
          <a:endParaRPr lang="en-US" sz="1100" b="1" baseline="0">
            <a:latin typeface="Tahoma" pitchFamily="34" charset="0"/>
            <a:ea typeface="Tahoma" pitchFamily="34" charset="0"/>
            <a:cs typeface="Tahoma" pitchFamily="34" charset="0"/>
          </a:endParaRPr>
        </a:p>
        <a:p>
          <a:r>
            <a:rPr lang="en-US" sz="1100" b="1" baseline="0">
              <a:latin typeface="Tahoma" pitchFamily="34" charset="0"/>
              <a:ea typeface="Tahoma" pitchFamily="34" charset="0"/>
              <a:cs typeface="Tahoma" pitchFamily="34" charset="0"/>
            </a:rPr>
            <a:t>Mode 1: </a:t>
          </a:r>
          <a:r>
            <a:rPr lang="en-US" sz="1100" b="0" baseline="0">
              <a:latin typeface="Tahoma" pitchFamily="34" charset="0"/>
              <a:ea typeface="Tahoma" pitchFamily="34" charset="0"/>
              <a:cs typeface="Tahoma" pitchFamily="34" charset="0"/>
            </a:rPr>
            <a:t>Set junction temperature (Tj) directly with the LED model</a:t>
          </a: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r>
            <a:rPr lang="en-US" sz="1100" baseline="0">
              <a:latin typeface="Tahoma" pitchFamily="34" charset="0"/>
              <a:ea typeface="Tahoma" pitchFamily="34" charset="0"/>
              <a:cs typeface="Tahoma" pitchFamily="34" charset="0"/>
            </a:rPr>
            <a:t>Mode 1 has been available in previous versions of PCT. </a:t>
          </a:r>
        </a:p>
        <a:p>
          <a:endParaRPr lang="en-US" sz="1100" baseline="0">
            <a:latin typeface="Tahoma" pitchFamily="34" charset="0"/>
            <a:ea typeface="Tahoma" pitchFamily="34" charset="0"/>
            <a:cs typeface="Tahoma" pitchFamily="34" charset="0"/>
          </a:endParaRPr>
        </a:p>
        <a:p>
          <a:endParaRPr lang="en-US" sz="1100" b="1" baseline="0">
            <a:latin typeface="Tahoma" pitchFamily="34" charset="0"/>
            <a:ea typeface="Tahoma" pitchFamily="34" charset="0"/>
            <a:cs typeface="Tahoma" pitchFamily="34" charset="0"/>
          </a:endParaRPr>
        </a:p>
        <a:p>
          <a:r>
            <a:rPr lang="en-US" sz="1100" b="1" baseline="0">
              <a:latin typeface="Tahoma" pitchFamily="34" charset="0"/>
              <a:ea typeface="Tahoma" pitchFamily="34" charset="0"/>
              <a:cs typeface="Tahoma" pitchFamily="34" charset="0"/>
            </a:rPr>
            <a:t>Mode 2: </a:t>
          </a:r>
          <a:r>
            <a:rPr lang="en-US" sz="1100" b="0" baseline="0">
              <a:latin typeface="Tahoma" pitchFamily="34" charset="0"/>
              <a:ea typeface="Tahoma" pitchFamily="34" charset="0"/>
              <a:cs typeface="Tahoma" pitchFamily="34" charset="0"/>
            </a:rPr>
            <a:t>Set solder point temperature (Tsp) directly with the LED model</a:t>
          </a: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latin typeface="Tahoma" pitchFamily="34" charset="0"/>
              <a:ea typeface="Tahoma" pitchFamily="34" charset="0"/>
              <a:cs typeface="Tahoma" pitchFamily="34" charset="0"/>
            </a:rPr>
            <a:t>Mode 2 has been available in previous versions of PCT. </a:t>
          </a:r>
          <a:endParaRPr lang="en-US" sz="110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Tahoma" pitchFamily="34" charset="0"/>
              <a:ea typeface="Tahoma" pitchFamily="34" charset="0"/>
              <a:cs typeface="Tahoma" pitchFamily="34" charset="0"/>
            </a:rPr>
            <a:t>Mode 3: </a:t>
          </a:r>
          <a:r>
            <a:rPr lang="en-US" sz="1100" b="0" baseline="0">
              <a:solidFill>
                <a:schemeClr val="dk1"/>
              </a:solidFill>
              <a:latin typeface="Tahoma" pitchFamily="34" charset="0"/>
              <a:ea typeface="Tahoma" pitchFamily="34" charset="0"/>
              <a:cs typeface="Tahoma" pitchFamily="34" charset="0"/>
            </a:rPr>
            <a:t>Set ambient temperature (Ta) and thermal system parameters in the Thermal section</a:t>
          </a:r>
          <a:endParaRPr lang="en-US" sz="110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r>
            <a:rPr lang="en-US" sz="1100" baseline="0">
              <a:solidFill>
                <a:schemeClr val="dk1"/>
              </a:solidFill>
              <a:latin typeface="Tahoma" pitchFamily="34" charset="0"/>
              <a:ea typeface="Tahoma" pitchFamily="34" charset="0"/>
              <a:cs typeface="Tahoma" pitchFamily="34" charset="0"/>
            </a:rPr>
            <a:t>Mode 3 uses a resistor network model for estimating Tsp and Tj, as illustrated to the right. The user must provide thermal resistance values for the heat sink, the PCB-to-heat sink interface (usually the thermal interface material, or TIM), and the PCB itself. </a:t>
          </a:r>
        </a:p>
        <a:p>
          <a:endParaRPr lang="en-US" sz="1100" baseline="0">
            <a:solidFill>
              <a:schemeClr val="dk1"/>
            </a:solidFill>
            <a:latin typeface="Tahoma" pitchFamily="34" charset="0"/>
            <a:ea typeface="Tahoma" pitchFamily="34" charset="0"/>
            <a:cs typeface="Tahoma" pitchFamily="34" charset="0"/>
          </a:endParaRPr>
        </a:p>
        <a:p>
          <a:endParaRPr lang="en-US" sz="1100" baseline="0">
            <a:solidFill>
              <a:schemeClr val="dk1"/>
            </a:solidFill>
            <a:latin typeface="Tahoma" pitchFamily="34" charset="0"/>
            <a:ea typeface="Tahoma" pitchFamily="34" charset="0"/>
            <a:cs typeface="Tahoma" pitchFamily="34" charset="0"/>
          </a:endParaRPr>
        </a:p>
        <a:p>
          <a:endParaRPr lang="en-US" sz="1100" baseline="0">
            <a:solidFill>
              <a:schemeClr val="dk1"/>
            </a:solidFill>
            <a:latin typeface="Tahoma" pitchFamily="34" charset="0"/>
            <a:ea typeface="Tahoma" pitchFamily="34" charset="0"/>
            <a:cs typeface="Tahoma" pitchFamily="34" charset="0"/>
          </a:endParaRPr>
        </a:p>
        <a:p>
          <a:endParaRPr lang="en-US" sz="1100" baseline="0">
            <a:solidFill>
              <a:schemeClr val="dk1"/>
            </a:solidFill>
            <a:latin typeface="Tahoma" pitchFamily="34" charset="0"/>
            <a:ea typeface="Tahoma" pitchFamily="34" charset="0"/>
            <a:cs typeface="Tahoma" pitchFamily="34" charset="0"/>
          </a:endParaRPr>
        </a:p>
        <a:p>
          <a:endParaRPr lang="en-US" sz="1100">
            <a:latin typeface="Tahoma" pitchFamily="34" charset="0"/>
            <a:ea typeface="Tahoma" pitchFamily="34" charset="0"/>
            <a:cs typeface="Tahoma" pitchFamily="34" charset="0"/>
          </a:endParaRPr>
        </a:p>
        <a:p>
          <a:pPr fontAlgn="base"/>
          <a:endParaRPr lang="en-US" sz="1100" baseline="0">
            <a:solidFill>
              <a:schemeClr val="dk1"/>
            </a:solidFill>
            <a:latin typeface="Tahoma" pitchFamily="34" charset="0"/>
            <a:ea typeface="Tahoma" pitchFamily="34" charset="0"/>
            <a:cs typeface="Tahoma" pitchFamily="34" charset="0"/>
          </a:endParaRPr>
        </a:p>
        <a:p>
          <a:pPr fontAlgn="base"/>
          <a:endParaRPr lang="en-US" sz="1100" baseline="0">
            <a:solidFill>
              <a:schemeClr val="dk1"/>
            </a:solidFill>
            <a:latin typeface="Tahoma" pitchFamily="34" charset="0"/>
            <a:ea typeface="Tahoma" pitchFamily="34" charset="0"/>
            <a:cs typeface="Tahoma" pitchFamily="34" charset="0"/>
          </a:endParaRPr>
        </a:p>
        <a:p>
          <a:pPr fontAlgn="base"/>
          <a:endParaRPr lang="en-US" sz="1100" baseline="0">
            <a:solidFill>
              <a:schemeClr val="dk1"/>
            </a:solidFill>
            <a:latin typeface="Tahoma" pitchFamily="34" charset="0"/>
            <a:ea typeface="Tahoma" pitchFamily="34" charset="0"/>
            <a:cs typeface="Tahoma" pitchFamily="34" charset="0"/>
          </a:endParaRPr>
        </a:p>
        <a:p>
          <a:pPr fontAlgn="base"/>
          <a:endParaRPr lang="en-US" sz="1100" baseline="0">
            <a:solidFill>
              <a:schemeClr val="dk1"/>
            </a:solidFill>
            <a:latin typeface="Tahoma" pitchFamily="34" charset="0"/>
            <a:ea typeface="Tahoma" pitchFamily="34" charset="0"/>
            <a:cs typeface="Tahoma" pitchFamily="34" charset="0"/>
          </a:endParaRPr>
        </a:p>
        <a:p>
          <a:pPr fontAlgn="base"/>
          <a:endParaRPr lang="en-US" sz="1100" baseline="0">
            <a:solidFill>
              <a:schemeClr val="dk1"/>
            </a:solidFill>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r>
            <a:rPr lang="en-US" sz="1100" b="1" baseline="0">
              <a:solidFill>
                <a:schemeClr val="dk1"/>
              </a:solidFill>
              <a:latin typeface="Tahoma" pitchFamily="34" charset="0"/>
              <a:ea typeface="Tahoma" pitchFamily="34" charset="0"/>
              <a:cs typeface="Tahoma" pitchFamily="34" charset="0"/>
            </a:rPr>
            <a:t>Mode 4: </a:t>
          </a:r>
          <a:r>
            <a:rPr lang="en-US" sz="1100" baseline="0">
              <a:solidFill>
                <a:schemeClr val="dk1"/>
              </a:solidFill>
              <a:latin typeface="Tahoma" pitchFamily="34" charset="0"/>
              <a:ea typeface="Tahoma" pitchFamily="34" charset="0"/>
              <a:cs typeface="Tahoma" pitchFamily="34" charset="0"/>
            </a:rPr>
            <a:t>Estimate the heat sink requirements to achieve the stated maximum Tsp with a given Ta</a:t>
          </a:r>
          <a:endParaRPr lang="en-US" sz="110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r>
            <a:rPr lang="en-US" sz="1100">
              <a:solidFill>
                <a:schemeClr val="dk1"/>
              </a:solidFill>
              <a:latin typeface="Tahoma" pitchFamily="34" charset="0"/>
              <a:ea typeface="Tahoma" pitchFamily="34" charset="0"/>
              <a:cs typeface="Tahoma" pitchFamily="34" charset="0"/>
            </a:rPr>
            <a:t>Mode</a:t>
          </a:r>
          <a:r>
            <a:rPr lang="en-US" sz="1100" baseline="0">
              <a:solidFill>
                <a:schemeClr val="dk1"/>
              </a:solidFill>
              <a:latin typeface="Tahoma" pitchFamily="34" charset="0"/>
              <a:ea typeface="Tahoma" pitchFamily="34" charset="0"/>
              <a:cs typeface="Tahoma" pitchFamily="34" charset="0"/>
            </a:rPr>
            <a:t> 4 provides the maximum thermal resistance or minimum heat sink surface area to achieve the stated maximum Tsp. The LEDs are modeled using the provided Tsp value. The power used for this calculation is LED electrical power and does not take into account the drop in thermal power due to the emission of photons. </a:t>
          </a:r>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Tahoma" pitchFamily="34" charset="0"/>
              <a:ea typeface="Tahoma" pitchFamily="34" charset="0"/>
              <a:cs typeface="Tahoma" pitchFamily="34" charset="0"/>
            </a:rPr>
            <a:t>Mode 5: </a:t>
          </a:r>
          <a:r>
            <a:rPr lang="en-US" sz="1100" baseline="0">
              <a:solidFill>
                <a:schemeClr val="dk1"/>
              </a:solidFill>
              <a:latin typeface="Tahoma" pitchFamily="34" charset="0"/>
              <a:ea typeface="Tahoma" pitchFamily="34" charset="0"/>
              <a:cs typeface="Tahoma" pitchFamily="34" charset="0"/>
            </a:rPr>
            <a:t>Estimate the heat sink requirements to achieve the stated maximum Tj with a given Ta</a:t>
          </a:r>
          <a:endParaRPr lang="en-US" sz="1100">
            <a:solidFill>
              <a:schemeClr val="dk1"/>
            </a:solidFill>
            <a:latin typeface="Tahoma" pitchFamily="34" charset="0"/>
            <a:ea typeface="Tahoma" pitchFamily="34" charset="0"/>
            <a:cs typeface="Tahoma" pitchFamily="34" charset="0"/>
          </a:endParaRPr>
        </a:p>
        <a:p>
          <a:endParaRPr lang="en-US" sz="1100" baseline="0">
            <a:latin typeface="Tahoma" pitchFamily="34" charset="0"/>
            <a:ea typeface="Tahoma" pitchFamily="34" charset="0"/>
            <a:cs typeface="Tahoma" pitchFamily="34" charset="0"/>
          </a:endParaRPr>
        </a:p>
        <a:p>
          <a:endParaRPr lang="en-US" sz="1100">
            <a:latin typeface="Tahoma" pitchFamily="34" charset="0"/>
            <a:ea typeface="Tahoma" pitchFamily="34" charset="0"/>
            <a:cs typeface="Tahoma" pitchFamily="34" charset="0"/>
          </a:endParaRPr>
        </a:p>
        <a:p>
          <a:endParaRPr lang="en-US" sz="1100">
            <a:latin typeface="Tahoma" pitchFamily="34" charset="0"/>
            <a:ea typeface="Tahoma" pitchFamily="34" charset="0"/>
            <a:cs typeface="Tahoma" pitchFamily="34" charset="0"/>
          </a:endParaRPr>
        </a:p>
        <a:p>
          <a:endParaRPr lang="en-US" sz="1100">
            <a:latin typeface="Tahoma" pitchFamily="34" charset="0"/>
            <a:ea typeface="Tahoma" pitchFamily="34" charset="0"/>
            <a:cs typeface="Tahoma" pitchFamily="34" charset="0"/>
          </a:endParaRPr>
        </a:p>
        <a:p>
          <a:endParaRPr lang="en-US" sz="1100">
            <a:latin typeface="Tahoma" pitchFamily="34" charset="0"/>
            <a:ea typeface="Tahoma" pitchFamily="34" charset="0"/>
            <a:cs typeface="Tahoma" pitchFamily="34" charset="0"/>
          </a:endParaRPr>
        </a:p>
        <a:p>
          <a:endParaRPr lang="en-US" sz="1100">
            <a:latin typeface="Tahoma" pitchFamily="34" charset="0"/>
            <a:ea typeface="Tahoma" pitchFamily="34" charset="0"/>
            <a:cs typeface="Tahoma" pitchFamily="34" charset="0"/>
          </a:endParaRPr>
        </a:p>
        <a:p>
          <a:endParaRPr lang="en-US" sz="1100">
            <a:latin typeface="Tahoma" pitchFamily="34" charset="0"/>
            <a:ea typeface="Tahoma" pitchFamily="34" charset="0"/>
            <a:cs typeface="Tahoma" pitchFamily="34" charset="0"/>
          </a:endParaRPr>
        </a:p>
        <a:p>
          <a:endParaRPr lang="en-US" sz="1100">
            <a:latin typeface="Tahoma" pitchFamily="34" charset="0"/>
            <a:ea typeface="Tahoma" pitchFamily="34" charset="0"/>
            <a:cs typeface="Tahoma" pitchFamily="34" charset="0"/>
          </a:endParaRPr>
        </a:p>
        <a:p>
          <a:endParaRPr lang="en-US" sz="1100">
            <a:latin typeface="Tahoma" pitchFamily="34" charset="0"/>
            <a:ea typeface="Tahoma" pitchFamily="34" charset="0"/>
            <a:cs typeface="Tahoma" pitchFamily="34" charset="0"/>
          </a:endParaRPr>
        </a:p>
        <a:p>
          <a:endParaRPr lang="en-US" sz="1100">
            <a:latin typeface="Tahoma" pitchFamily="34" charset="0"/>
            <a:ea typeface="Tahoma" pitchFamily="34" charset="0"/>
            <a:cs typeface="Tahoma" pitchFamily="34" charset="0"/>
          </a:endParaRPr>
        </a:p>
        <a:p>
          <a:endParaRPr lang="en-US" sz="1100">
            <a:latin typeface="Tahoma" pitchFamily="34" charset="0"/>
            <a:ea typeface="Tahoma" pitchFamily="34" charset="0"/>
            <a:cs typeface="Tahoma" pitchFamily="34" charset="0"/>
          </a:endParaRPr>
        </a:p>
        <a:p>
          <a:endParaRPr lang="en-US" sz="1100">
            <a:latin typeface="Tahoma" pitchFamily="34" charset="0"/>
            <a:ea typeface="Tahoma" pitchFamily="34" charset="0"/>
            <a:cs typeface="Tahoma" pitchFamily="34" charset="0"/>
          </a:endParaRPr>
        </a:p>
        <a:p>
          <a:endParaRPr lang="en-US" sz="1100">
            <a:latin typeface="Tahoma" pitchFamily="34" charset="0"/>
            <a:ea typeface="Tahoma" pitchFamily="34" charset="0"/>
            <a:cs typeface="Tahoma" pitchFamily="34" charset="0"/>
          </a:endParaRPr>
        </a:p>
        <a:p>
          <a:endParaRPr lang="en-US" sz="1100">
            <a:latin typeface="Tahoma" pitchFamily="34" charset="0"/>
            <a:ea typeface="Tahoma" pitchFamily="34" charset="0"/>
            <a:cs typeface="Tahoma" pitchFamily="34" charset="0"/>
          </a:endParaRPr>
        </a:p>
        <a:p>
          <a:endParaRPr lang="en-US" sz="1100">
            <a:latin typeface="Tahoma" pitchFamily="34" charset="0"/>
            <a:ea typeface="Tahoma" pitchFamily="34" charset="0"/>
            <a:cs typeface="Tahoma"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Tahoma" pitchFamily="34" charset="0"/>
              <a:ea typeface="Tahoma" pitchFamily="34" charset="0"/>
              <a:cs typeface="Tahoma" pitchFamily="34" charset="0"/>
            </a:rPr>
            <a:t>Mode</a:t>
          </a:r>
          <a:r>
            <a:rPr lang="en-US" sz="1100" baseline="0">
              <a:solidFill>
                <a:schemeClr val="dk1"/>
              </a:solidFill>
              <a:latin typeface="Tahoma" pitchFamily="34" charset="0"/>
              <a:ea typeface="Tahoma" pitchFamily="34" charset="0"/>
              <a:cs typeface="Tahoma" pitchFamily="34" charset="0"/>
            </a:rPr>
            <a:t> 5 provides the maximum thermal resistance or minimum heat sink surface area to achieve the stated maximum Tj. The LEDs are modeled using the provided Tj value. The power used for this calculation is LED electrical power and does not take into account the drop in thermal power due to the emission of photons. </a:t>
          </a:r>
        </a:p>
        <a:p>
          <a:endParaRPr lang="en-US" sz="1100">
            <a:latin typeface="Tahoma" pitchFamily="34" charset="0"/>
            <a:ea typeface="Tahoma" pitchFamily="34" charset="0"/>
            <a:cs typeface="Tahoma" pitchFamily="34" charset="0"/>
          </a:endParaRPr>
        </a:p>
      </xdr:txBody>
    </xdr:sp>
    <xdr:clientData/>
  </xdr:twoCellAnchor>
  <xdr:twoCellAnchor editAs="oneCell">
    <xdr:from>
      <xdr:col>12</xdr:col>
      <xdr:colOff>485775</xdr:colOff>
      <xdr:row>51</xdr:row>
      <xdr:rowOff>38100</xdr:rowOff>
    </xdr:from>
    <xdr:to>
      <xdr:col>16</xdr:col>
      <xdr:colOff>390525</xdr:colOff>
      <xdr:row>74</xdr:row>
      <xdr:rowOff>47625</xdr:rowOff>
    </xdr:to>
    <xdr:pic>
      <xdr:nvPicPr>
        <xdr:cNvPr id="3383440" name="Picture 1">
          <a:extLst>
            <a:ext uri="{FF2B5EF4-FFF2-40B4-BE49-F238E27FC236}">
              <a16:creationId xmlns:a16="http://schemas.microsoft.com/office/drawing/2014/main" xmlns="" id="{00000000-0008-0000-0800-000090A033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00975" y="8296275"/>
          <a:ext cx="2343150" cy="3733800"/>
        </a:xfrm>
        <a:prstGeom prst="rect">
          <a:avLst/>
        </a:prstGeom>
        <a:solidFill>
          <a:srgbClr val="FFFFFF"/>
        </a:solidFill>
        <a:ln w="9525">
          <a:solidFill>
            <a:srgbClr val="000000"/>
          </a:solidFill>
          <a:miter lim="800000"/>
          <a:headEnd/>
          <a:tailEnd/>
        </a:ln>
      </xdr:spPr>
    </xdr:pic>
    <xdr:clientData/>
  </xdr:twoCellAnchor>
  <xdr:twoCellAnchor>
    <xdr:from>
      <xdr:col>0</xdr:col>
      <xdr:colOff>466725</xdr:colOff>
      <xdr:row>17</xdr:row>
      <xdr:rowOff>85725</xdr:rowOff>
    </xdr:from>
    <xdr:to>
      <xdr:col>12</xdr:col>
      <xdr:colOff>247650</xdr:colOff>
      <xdr:row>25</xdr:row>
      <xdr:rowOff>133350</xdr:rowOff>
    </xdr:to>
    <xdr:grpSp>
      <xdr:nvGrpSpPr>
        <xdr:cNvPr id="3383441" name="Group 40">
          <a:extLst>
            <a:ext uri="{FF2B5EF4-FFF2-40B4-BE49-F238E27FC236}">
              <a16:creationId xmlns:a16="http://schemas.microsoft.com/office/drawing/2014/main" xmlns="" id="{00000000-0008-0000-0800-000091A03300}"/>
            </a:ext>
          </a:extLst>
        </xdr:cNvPr>
        <xdr:cNvGrpSpPr>
          <a:grpSpLocks/>
        </xdr:cNvGrpSpPr>
      </xdr:nvGrpSpPr>
      <xdr:grpSpPr bwMode="auto">
        <a:xfrm>
          <a:off x="466725" y="2838450"/>
          <a:ext cx="7172325" cy="1343025"/>
          <a:chOff x="466725" y="2019301"/>
          <a:chExt cx="7096125" cy="1343024"/>
        </a:xfrm>
      </xdr:grpSpPr>
      <xdr:pic>
        <xdr:nvPicPr>
          <xdr:cNvPr id="3383493" name="Picture 14">
            <a:extLst>
              <a:ext uri="{FF2B5EF4-FFF2-40B4-BE49-F238E27FC236}">
                <a16:creationId xmlns:a16="http://schemas.microsoft.com/office/drawing/2014/main" xmlns="" id="{00000000-0008-0000-0800-0000C5A033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6725" y="2019301"/>
            <a:ext cx="7056263" cy="942974"/>
          </a:xfrm>
          <a:prstGeom prst="rect">
            <a:avLst/>
          </a:prstGeom>
          <a:noFill/>
          <a:ln w="9525">
            <a:noFill/>
            <a:miter lim="800000"/>
            <a:headEnd/>
            <a:tailEnd/>
          </a:ln>
        </xdr:spPr>
      </xdr:pic>
      <xdr:sp macro="" textlink="">
        <xdr:nvSpPr>
          <xdr:cNvPr id="5" name="TextBox 4">
            <a:extLst>
              <a:ext uri="{FF2B5EF4-FFF2-40B4-BE49-F238E27FC236}">
                <a16:creationId xmlns:a16="http://schemas.microsoft.com/office/drawing/2014/main" xmlns="" id="{00000000-0008-0000-0800-000005000000}"/>
              </a:ext>
            </a:extLst>
          </xdr:cNvPr>
          <xdr:cNvSpPr txBox="1"/>
        </xdr:nvSpPr>
        <xdr:spPr>
          <a:xfrm>
            <a:off x="704850" y="3086100"/>
            <a:ext cx="1114425" cy="276225"/>
          </a:xfrm>
          <a:prstGeom prst="rect">
            <a:avLst/>
          </a:prstGeom>
          <a:solidFill>
            <a:schemeClr val="accent6">
              <a:lumMod val="60000"/>
              <a:lumOff val="40000"/>
            </a:schemeClr>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Set these</a:t>
            </a:r>
            <a:r>
              <a:rPr lang="en-US" sz="1100" baseline="0"/>
              <a:t> to "Tj"</a:t>
            </a:r>
            <a:endParaRPr lang="en-US" sz="1100"/>
          </a:p>
        </xdr:txBody>
      </xdr:sp>
      <xdr:sp macro="" textlink="">
        <xdr:nvSpPr>
          <xdr:cNvPr id="3383495" name="Rectangle 5">
            <a:extLst>
              <a:ext uri="{FF2B5EF4-FFF2-40B4-BE49-F238E27FC236}">
                <a16:creationId xmlns:a16="http://schemas.microsoft.com/office/drawing/2014/main" xmlns="" id="{00000000-0008-0000-0800-0000C7A03300}"/>
              </a:ext>
            </a:extLst>
          </xdr:cNvPr>
          <xdr:cNvSpPr>
            <a:spLocks noChangeArrowheads="1"/>
          </xdr:cNvSpPr>
        </xdr:nvSpPr>
        <xdr:spPr bwMode="auto">
          <a:xfrm>
            <a:off x="1257300" y="2581275"/>
            <a:ext cx="533400" cy="285750"/>
          </a:xfrm>
          <a:prstGeom prst="rect">
            <a:avLst/>
          </a:prstGeom>
          <a:noFill/>
          <a:ln w="38100" algn="ctr">
            <a:solidFill>
              <a:srgbClr val="F79646"/>
            </a:solidFill>
            <a:round/>
            <a:headEnd/>
            <a:tailEnd/>
          </a:ln>
        </xdr:spPr>
      </xdr:sp>
      <xdr:sp macro="" textlink="">
        <xdr:nvSpPr>
          <xdr:cNvPr id="3383496" name="Rectangle 6">
            <a:extLst>
              <a:ext uri="{FF2B5EF4-FFF2-40B4-BE49-F238E27FC236}">
                <a16:creationId xmlns:a16="http://schemas.microsoft.com/office/drawing/2014/main" xmlns="" id="{00000000-0008-0000-0800-0000C8A03300}"/>
              </a:ext>
            </a:extLst>
          </xdr:cNvPr>
          <xdr:cNvSpPr>
            <a:spLocks noChangeArrowheads="1"/>
          </xdr:cNvSpPr>
        </xdr:nvSpPr>
        <xdr:spPr bwMode="auto">
          <a:xfrm>
            <a:off x="3190875" y="2581275"/>
            <a:ext cx="533400" cy="285750"/>
          </a:xfrm>
          <a:prstGeom prst="rect">
            <a:avLst/>
          </a:prstGeom>
          <a:noFill/>
          <a:ln w="38100" algn="ctr">
            <a:solidFill>
              <a:srgbClr val="F79646"/>
            </a:solidFill>
            <a:round/>
            <a:headEnd/>
            <a:tailEnd/>
          </a:ln>
        </xdr:spPr>
      </xdr:sp>
      <xdr:sp macro="" textlink="">
        <xdr:nvSpPr>
          <xdr:cNvPr id="3383497" name="Rectangle 7">
            <a:extLst>
              <a:ext uri="{FF2B5EF4-FFF2-40B4-BE49-F238E27FC236}">
                <a16:creationId xmlns:a16="http://schemas.microsoft.com/office/drawing/2014/main" xmlns="" id="{00000000-0008-0000-0800-0000C9A03300}"/>
              </a:ext>
            </a:extLst>
          </xdr:cNvPr>
          <xdr:cNvSpPr>
            <a:spLocks noChangeArrowheads="1"/>
          </xdr:cNvSpPr>
        </xdr:nvSpPr>
        <xdr:spPr bwMode="auto">
          <a:xfrm>
            <a:off x="5133975" y="2590800"/>
            <a:ext cx="533400" cy="285750"/>
          </a:xfrm>
          <a:prstGeom prst="rect">
            <a:avLst/>
          </a:prstGeom>
          <a:noFill/>
          <a:ln w="38100" algn="ctr">
            <a:solidFill>
              <a:srgbClr val="F79646"/>
            </a:solidFill>
            <a:round/>
            <a:headEnd/>
            <a:tailEnd/>
          </a:ln>
        </xdr:spPr>
      </xdr:sp>
      <xdr:cxnSp macro="">
        <xdr:nvCxnSpPr>
          <xdr:cNvPr id="3383498" name="Straight Arrow Connector 9">
            <a:extLst>
              <a:ext uri="{FF2B5EF4-FFF2-40B4-BE49-F238E27FC236}">
                <a16:creationId xmlns:a16="http://schemas.microsoft.com/office/drawing/2014/main" xmlns="" id="{00000000-0008-0000-0800-0000CAA03300}"/>
              </a:ext>
            </a:extLst>
          </xdr:cNvPr>
          <xdr:cNvCxnSpPr>
            <a:cxnSpLocks noChangeShapeType="1"/>
            <a:stCxn id="5" idx="0"/>
            <a:endCxn id="3383495" idx="2"/>
          </xdr:cNvCxnSpPr>
        </xdr:nvCxnSpPr>
        <xdr:spPr bwMode="auto">
          <a:xfrm rot="5400000" flipH="1" flipV="1">
            <a:off x="1283493" y="2845595"/>
            <a:ext cx="219076" cy="261937"/>
          </a:xfrm>
          <a:prstGeom prst="straightConnector1">
            <a:avLst/>
          </a:prstGeom>
          <a:noFill/>
          <a:ln w="38100" algn="ctr">
            <a:solidFill>
              <a:srgbClr val="F79646"/>
            </a:solidFill>
            <a:round/>
            <a:headEnd/>
            <a:tailEnd type="arrow" w="med" len="med"/>
          </a:ln>
        </xdr:spPr>
      </xdr:cxnSp>
      <xdr:cxnSp macro="">
        <xdr:nvCxnSpPr>
          <xdr:cNvPr id="3383499" name="Straight Arrow Connector 10">
            <a:extLst>
              <a:ext uri="{FF2B5EF4-FFF2-40B4-BE49-F238E27FC236}">
                <a16:creationId xmlns:a16="http://schemas.microsoft.com/office/drawing/2014/main" xmlns="" id="{00000000-0008-0000-0800-0000CBA03300}"/>
              </a:ext>
            </a:extLst>
          </xdr:cNvPr>
          <xdr:cNvCxnSpPr>
            <a:cxnSpLocks noChangeShapeType="1"/>
            <a:endCxn id="3383496" idx="1"/>
          </xdr:cNvCxnSpPr>
        </xdr:nvCxnSpPr>
        <xdr:spPr bwMode="auto">
          <a:xfrm flipV="1">
            <a:off x="1824039" y="2724150"/>
            <a:ext cx="1366836" cy="361952"/>
          </a:xfrm>
          <a:prstGeom prst="straightConnector1">
            <a:avLst/>
          </a:prstGeom>
          <a:noFill/>
          <a:ln w="38100" algn="ctr">
            <a:solidFill>
              <a:srgbClr val="F79646"/>
            </a:solidFill>
            <a:round/>
            <a:headEnd/>
            <a:tailEnd type="arrow" w="med" len="med"/>
          </a:ln>
        </xdr:spPr>
      </xdr:cxnSp>
      <xdr:cxnSp macro="">
        <xdr:nvCxnSpPr>
          <xdr:cNvPr id="3383500" name="Straight Arrow Connector 12">
            <a:extLst>
              <a:ext uri="{FF2B5EF4-FFF2-40B4-BE49-F238E27FC236}">
                <a16:creationId xmlns:a16="http://schemas.microsoft.com/office/drawing/2014/main" xmlns="" id="{00000000-0008-0000-0800-0000CCA03300}"/>
              </a:ext>
            </a:extLst>
          </xdr:cNvPr>
          <xdr:cNvCxnSpPr>
            <a:cxnSpLocks noChangeShapeType="1"/>
          </xdr:cNvCxnSpPr>
        </xdr:nvCxnSpPr>
        <xdr:spPr bwMode="auto">
          <a:xfrm flipV="1">
            <a:off x="1824040" y="2743203"/>
            <a:ext cx="3271838" cy="438148"/>
          </a:xfrm>
          <a:prstGeom prst="straightConnector1">
            <a:avLst/>
          </a:prstGeom>
          <a:noFill/>
          <a:ln w="38100" algn="ctr">
            <a:solidFill>
              <a:srgbClr val="F79646"/>
            </a:solidFill>
            <a:round/>
            <a:headEnd/>
            <a:tailEnd type="arrow" w="med" len="med"/>
          </a:ln>
        </xdr:spPr>
      </xdr:cxnSp>
      <xdr:sp macro="" textlink="">
        <xdr:nvSpPr>
          <xdr:cNvPr id="15" name="TextBox 14">
            <a:extLst>
              <a:ext uri="{FF2B5EF4-FFF2-40B4-BE49-F238E27FC236}">
                <a16:creationId xmlns:a16="http://schemas.microsoft.com/office/drawing/2014/main" xmlns="" id="{00000000-0008-0000-0800-00000F000000}"/>
              </a:ext>
            </a:extLst>
          </xdr:cNvPr>
          <xdr:cNvSpPr txBox="1"/>
        </xdr:nvSpPr>
        <xdr:spPr>
          <a:xfrm>
            <a:off x="4333875" y="3057525"/>
            <a:ext cx="2305050" cy="257175"/>
          </a:xfrm>
          <a:prstGeom prst="rect">
            <a:avLst/>
          </a:prstGeom>
          <a:solidFill>
            <a:schemeClr val="accent6">
              <a:lumMod val="60000"/>
              <a:lumOff val="40000"/>
            </a:schemeClr>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Clear</a:t>
            </a:r>
            <a:r>
              <a:rPr lang="en-US" sz="1100" baseline="0"/>
              <a:t> the </a:t>
            </a:r>
            <a:r>
              <a:rPr lang="en-US" sz="1100"/>
              <a:t>contents of these boxes</a:t>
            </a:r>
          </a:p>
        </xdr:txBody>
      </xdr:sp>
      <xdr:cxnSp macro="">
        <xdr:nvCxnSpPr>
          <xdr:cNvPr id="3383502" name="Straight Arrow Connector 15">
            <a:extLst>
              <a:ext uri="{FF2B5EF4-FFF2-40B4-BE49-F238E27FC236}">
                <a16:creationId xmlns:a16="http://schemas.microsoft.com/office/drawing/2014/main" xmlns="" id="{00000000-0008-0000-0800-0000CEA03300}"/>
              </a:ext>
            </a:extLst>
          </xdr:cNvPr>
          <xdr:cNvCxnSpPr>
            <a:cxnSpLocks noChangeShapeType="1"/>
          </xdr:cNvCxnSpPr>
        </xdr:nvCxnSpPr>
        <xdr:spPr bwMode="auto">
          <a:xfrm flipV="1">
            <a:off x="6672265" y="2943225"/>
            <a:ext cx="290510" cy="104776"/>
          </a:xfrm>
          <a:prstGeom prst="straightConnector1">
            <a:avLst/>
          </a:prstGeom>
          <a:noFill/>
          <a:ln w="38100" algn="ctr">
            <a:solidFill>
              <a:srgbClr val="F79646"/>
            </a:solidFill>
            <a:round/>
            <a:headEnd/>
            <a:tailEnd type="arrow" w="med" len="med"/>
          </a:ln>
        </xdr:spPr>
      </xdr:cxnSp>
      <xdr:sp macro="" textlink="">
        <xdr:nvSpPr>
          <xdr:cNvPr id="3383503" name="Rectangle 16">
            <a:extLst>
              <a:ext uri="{FF2B5EF4-FFF2-40B4-BE49-F238E27FC236}">
                <a16:creationId xmlns:a16="http://schemas.microsoft.com/office/drawing/2014/main" xmlns="" id="{00000000-0008-0000-0800-0000CFA03300}"/>
              </a:ext>
            </a:extLst>
          </xdr:cNvPr>
          <xdr:cNvSpPr>
            <a:spLocks noChangeArrowheads="1"/>
          </xdr:cNvSpPr>
        </xdr:nvSpPr>
        <xdr:spPr bwMode="auto">
          <a:xfrm>
            <a:off x="7029450" y="2447925"/>
            <a:ext cx="533400" cy="609600"/>
          </a:xfrm>
          <a:prstGeom prst="rect">
            <a:avLst/>
          </a:prstGeom>
          <a:noFill/>
          <a:ln w="38100" algn="ctr">
            <a:solidFill>
              <a:srgbClr val="F79646"/>
            </a:solidFill>
            <a:round/>
            <a:headEnd/>
            <a:tailEnd/>
          </a:ln>
        </xdr:spPr>
      </xdr:sp>
    </xdr:grpSp>
    <xdr:clientData/>
  </xdr:twoCellAnchor>
  <xdr:twoCellAnchor>
    <xdr:from>
      <xdr:col>0</xdr:col>
      <xdr:colOff>447675</xdr:colOff>
      <xdr:row>31</xdr:row>
      <xdr:rowOff>57150</xdr:rowOff>
    </xdr:from>
    <xdr:to>
      <xdr:col>12</xdr:col>
      <xdr:colOff>238125</xdr:colOff>
      <xdr:row>39</xdr:row>
      <xdr:rowOff>114300</xdr:rowOff>
    </xdr:to>
    <xdr:grpSp>
      <xdr:nvGrpSpPr>
        <xdr:cNvPr id="3383442" name="Group 41">
          <a:extLst>
            <a:ext uri="{FF2B5EF4-FFF2-40B4-BE49-F238E27FC236}">
              <a16:creationId xmlns:a16="http://schemas.microsoft.com/office/drawing/2014/main" xmlns="" id="{00000000-0008-0000-0800-000092A03300}"/>
            </a:ext>
          </a:extLst>
        </xdr:cNvPr>
        <xdr:cNvGrpSpPr>
          <a:grpSpLocks/>
        </xdr:cNvGrpSpPr>
      </xdr:nvGrpSpPr>
      <xdr:grpSpPr bwMode="auto">
        <a:xfrm>
          <a:off x="447675" y="5076825"/>
          <a:ext cx="7181850" cy="1352550"/>
          <a:chOff x="447675" y="3752850"/>
          <a:chExt cx="7105650" cy="1352550"/>
        </a:xfrm>
      </xdr:grpSpPr>
      <xdr:pic>
        <xdr:nvPicPr>
          <xdr:cNvPr id="3383482" name="Picture 15">
            <a:extLst>
              <a:ext uri="{FF2B5EF4-FFF2-40B4-BE49-F238E27FC236}">
                <a16:creationId xmlns:a16="http://schemas.microsoft.com/office/drawing/2014/main" xmlns="" id="{00000000-0008-0000-0800-0000BAA033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47675" y="3752850"/>
            <a:ext cx="7047722" cy="941832"/>
          </a:xfrm>
          <a:prstGeom prst="rect">
            <a:avLst/>
          </a:prstGeom>
          <a:noFill/>
          <a:ln w="9525">
            <a:noFill/>
            <a:miter lim="800000"/>
            <a:headEnd/>
            <a:tailEnd/>
          </a:ln>
        </xdr:spPr>
      </xdr:pic>
      <xdr:sp macro="" textlink="">
        <xdr:nvSpPr>
          <xdr:cNvPr id="29" name="TextBox 28">
            <a:extLst>
              <a:ext uri="{FF2B5EF4-FFF2-40B4-BE49-F238E27FC236}">
                <a16:creationId xmlns:a16="http://schemas.microsoft.com/office/drawing/2014/main" xmlns="" id="{00000000-0008-0000-0800-00001D000000}"/>
              </a:ext>
            </a:extLst>
          </xdr:cNvPr>
          <xdr:cNvSpPr txBox="1"/>
        </xdr:nvSpPr>
        <xdr:spPr>
          <a:xfrm>
            <a:off x="523875" y="4829175"/>
            <a:ext cx="1285875" cy="276225"/>
          </a:xfrm>
          <a:prstGeom prst="rect">
            <a:avLst/>
          </a:prstGeom>
          <a:solidFill>
            <a:schemeClr val="accent6">
              <a:lumMod val="60000"/>
              <a:lumOff val="40000"/>
            </a:schemeClr>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Set these</a:t>
            </a:r>
            <a:r>
              <a:rPr lang="en-US" sz="1100" baseline="0"/>
              <a:t> to "Tsp"</a:t>
            </a:r>
            <a:endParaRPr lang="en-US" sz="1100"/>
          </a:p>
        </xdr:txBody>
      </xdr:sp>
      <xdr:sp macro="" textlink="">
        <xdr:nvSpPr>
          <xdr:cNvPr id="3383484" name="Rectangle 29">
            <a:extLst>
              <a:ext uri="{FF2B5EF4-FFF2-40B4-BE49-F238E27FC236}">
                <a16:creationId xmlns:a16="http://schemas.microsoft.com/office/drawing/2014/main" xmlns="" id="{00000000-0008-0000-0800-0000BCA03300}"/>
              </a:ext>
            </a:extLst>
          </xdr:cNvPr>
          <xdr:cNvSpPr>
            <a:spLocks noChangeArrowheads="1"/>
          </xdr:cNvSpPr>
        </xdr:nvSpPr>
        <xdr:spPr bwMode="auto">
          <a:xfrm>
            <a:off x="1247775" y="4324350"/>
            <a:ext cx="533400" cy="285750"/>
          </a:xfrm>
          <a:prstGeom prst="rect">
            <a:avLst/>
          </a:prstGeom>
          <a:noFill/>
          <a:ln w="38100" algn="ctr">
            <a:solidFill>
              <a:srgbClr val="F79646"/>
            </a:solidFill>
            <a:round/>
            <a:headEnd/>
            <a:tailEnd/>
          </a:ln>
        </xdr:spPr>
      </xdr:sp>
      <xdr:cxnSp macro="">
        <xdr:nvCxnSpPr>
          <xdr:cNvPr id="3383485" name="Straight Arrow Connector 30">
            <a:extLst>
              <a:ext uri="{FF2B5EF4-FFF2-40B4-BE49-F238E27FC236}">
                <a16:creationId xmlns:a16="http://schemas.microsoft.com/office/drawing/2014/main" xmlns="" id="{00000000-0008-0000-0800-0000BDA03300}"/>
              </a:ext>
            </a:extLst>
          </xdr:cNvPr>
          <xdr:cNvCxnSpPr>
            <a:cxnSpLocks noChangeShapeType="1"/>
            <a:stCxn id="29" idx="0"/>
            <a:endCxn id="3383484" idx="2"/>
          </xdr:cNvCxnSpPr>
        </xdr:nvCxnSpPr>
        <xdr:spPr bwMode="auto">
          <a:xfrm rot="5400000" flipH="1" flipV="1">
            <a:off x="1231106" y="4545807"/>
            <a:ext cx="219076" cy="347662"/>
          </a:xfrm>
          <a:prstGeom prst="straightConnector1">
            <a:avLst/>
          </a:prstGeom>
          <a:noFill/>
          <a:ln w="38100" algn="ctr">
            <a:solidFill>
              <a:srgbClr val="F79646"/>
            </a:solidFill>
            <a:round/>
            <a:headEnd/>
            <a:tailEnd type="arrow" w="med" len="med"/>
          </a:ln>
        </xdr:spPr>
      </xdr:cxnSp>
      <xdr:cxnSp macro="">
        <xdr:nvCxnSpPr>
          <xdr:cNvPr id="3383486" name="Straight Arrow Connector 31">
            <a:extLst>
              <a:ext uri="{FF2B5EF4-FFF2-40B4-BE49-F238E27FC236}">
                <a16:creationId xmlns:a16="http://schemas.microsoft.com/office/drawing/2014/main" xmlns="" id="{00000000-0008-0000-0800-0000BEA03300}"/>
              </a:ext>
            </a:extLst>
          </xdr:cNvPr>
          <xdr:cNvCxnSpPr>
            <a:cxnSpLocks noChangeShapeType="1"/>
          </xdr:cNvCxnSpPr>
        </xdr:nvCxnSpPr>
        <xdr:spPr bwMode="auto">
          <a:xfrm flipV="1">
            <a:off x="1814514" y="4467225"/>
            <a:ext cx="1366836" cy="361952"/>
          </a:xfrm>
          <a:prstGeom prst="straightConnector1">
            <a:avLst/>
          </a:prstGeom>
          <a:noFill/>
          <a:ln w="38100" algn="ctr">
            <a:solidFill>
              <a:srgbClr val="F79646"/>
            </a:solidFill>
            <a:round/>
            <a:headEnd/>
            <a:tailEnd type="arrow" w="med" len="med"/>
          </a:ln>
        </xdr:spPr>
      </xdr:cxnSp>
      <xdr:cxnSp macro="">
        <xdr:nvCxnSpPr>
          <xdr:cNvPr id="3383487" name="Straight Arrow Connector 32">
            <a:extLst>
              <a:ext uri="{FF2B5EF4-FFF2-40B4-BE49-F238E27FC236}">
                <a16:creationId xmlns:a16="http://schemas.microsoft.com/office/drawing/2014/main" xmlns="" id="{00000000-0008-0000-0800-0000BFA03300}"/>
              </a:ext>
            </a:extLst>
          </xdr:cNvPr>
          <xdr:cNvCxnSpPr>
            <a:cxnSpLocks noChangeShapeType="1"/>
          </xdr:cNvCxnSpPr>
        </xdr:nvCxnSpPr>
        <xdr:spPr bwMode="auto">
          <a:xfrm flipV="1">
            <a:off x="1814515" y="4486278"/>
            <a:ext cx="3271838" cy="438148"/>
          </a:xfrm>
          <a:prstGeom prst="straightConnector1">
            <a:avLst/>
          </a:prstGeom>
          <a:noFill/>
          <a:ln w="38100" algn="ctr">
            <a:solidFill>
              <a:srgbClr val="F79646"/>
            </a:solidFill>
            <a:round/>
            <a:headEnd/>
            <a:tailEnd type="arrow" w="med" len="med"/>
          </a:ln>
        </xdr:spPr>
      </xdr:cxnSp>
      <xdr:sp macro="" textlink="">
        <xdr:nvSpPr>
          <xdr:cNvPr id="34" name="TextBox 33">
            <a:extLst>
              <a:ext uri="{FF2B5EF4-FFF2-40B4-BE49-F238E27FC236}">
                <a16:creationId xmlns:a16="http://schemas.microsoft.com/office/drawing/2014/main" xmlns="" id="{00000000-0008-0000-0800-000022000000}"/>
              </a:ext>
            </a:extLst>
          </xdr:cNvPr>
          <xdr:cNvSpPr txBox="1"/>
        </xdr:nvSpPr>
        <xdr:spPr>
          <a:xfrm>
            <a:off x="4324350" y="4800600"/>
            <a:ext cx="2305050" cy="257175"/>
          </a:xfrm>
          <a:prstGeom prst="rect">
            <a:avLst/>
          </a:prstGeom>
          <a:solidFill>
            <a:schemeClr val="accent6">
              <a:lumMod val="60000"/>
              <a:lumOff val="40000"/>
            </a:schemeClr>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Clear</a:t>
            </a:r>
            <a:r>
              <a:rPr lang="en-US" sz="1100" baseline="0"/>
              <a:t> the </a:t>
            </a:r>
            <a:r>
              <a:rPr lang="en-US" sz="1100"/>
              <a:t>contents of these boxes</a:t>
            </a:r>
          </a:p>
        </xdr:txBody>
      </xdr:sp>
      <xdr:cxnSp macro="">
        <xdr:nvCxnSpPr>
          <xdr:cNvPr id="3383489" name="Straight Arrow Connector 34">
            <a:extLst>
              <a:ext uri="{FF2B5EF4-FFF2-40B4-BE49-F238E27FC236}">
                <a16:creationId xmlns:a16="http://schemas.microsoft.com/office/drawing/2014/main" xmlns="" id="{00000000-0008-0000-0800-0000C1A03300}"/>
              </a:ext>
            </a:extLst>
          </xdr:cNvPr>
          <xdr:cNvCxnSpPr>
            <a:cxnSpLocks noChangeShapeType="1"/>
          </xdr:cNvCxnSpPr>
        </xdr:nvCxnSpPr>
        <xdr:spPr bwMode="auto">
          <a:xfrm flipV="1">
            <a:off x="6662740" y="4686300"/>
            <a:ext cx="290510" cy="104776"/>
          </a:xfrm>
          <a:prstGeom prst="straightConnector1">
            <a:avLst/>
          </a:prstGeom>
          <a:noFill/>
          <a:ln w="38100" algn="ctr">
            <a:solidFill>
              <a:srgbClr val="F79646"/>
            </a:solidFill>
            <a:round/>
            <a:headEnd/>
            <a:tailEnd type="arrow" w="med" len="med"/>
          </a:ln>
        </xdr:spPr>
      </xdr:cxnSp>
      <xdr:sp macro="" textlink="">
        <xdr:nvSpPr>
          <xdr:cNvPr id="3383490" name="Rectangle 35">
            <a:extLst>
              <a:ext uri="{FF2B5EF4-FFF2-40B4-BE49-F238E27FC236}">
                <a16:creationId xmlns:a16="http://schemas.microsoft.com/office/drawing/2014/main" xmlns="" id="{00000000-0008-0000-0800-0000C2A03300}"/>
              </a:ext>
            </a:extLst>
          </xdr:cNvPr>
          <xdr:cNvSpPr>
            <a:spLocks noChangeArrowheads="1"/>
          </xdr:cNvSpPr>
        </xdr:nvSpPr>
        <xdr:spPr bwMode="auto">
          <a:xfrm>
            <a:off x="7019925" y="4191000"/>
            <a:ext cx="533400" cy="609600"/>
          </a:xfrm>
          <a:prstGeom prst="rect">
            <a:avLst/>
          </a:prstGeom>
          <a:noFill/>
          <a:ln w="38100" algn="ctr">
            <a:solidFill>
              <a:srgbClr val="F79646"/>
            </a:solidFill>
            <a:round/>
            <a:headEnd/>
            <a:tailEnd/>
          </a:ln>
        </xdr:spPr>
      </xdr:sp>
      <xdr:sp macro="" textlink="">
        <xdr:nvSpPr>
          <xdr:cNvPr id="3383491" name="Rectangle 36">
            <a:extLst>
              <a:ext uri="{FF2B5EF4-FFF2-40B4-BE49-F238E27FC236}">
                <a16:creationId xmlns:a16="http://schemas.microsoft.com/office/drawing/2014/main" xmlns="" id="{00000000-0008-0000-0800-0000C3A03300}"/>
              </a:ext>
            </a:extLst>
          </xdr:cNvPr>
          <xdr:cNvSpPr>
            <a:spLocks noChangeArrowheads="1"/>
          </xdr:cNvSpPr>
        </xdr:nvSpPr>
        <xdr:spPr bwMode="auto">
          <a:xfrm>
            <a:off x="3190875" y="4305300"/>
            <a:ext cx="533400" cy="285750"/>
          </a:xfrm>
          <a:prstGeom prst="rect">
            <a:avLst/>
          </a:prstGeom>
          <a:noFill/>
          <a:ln w="38100" algn="ctr">
            <a:solidFill>
              <a:srgbClr val="F79646"/>
            </a:solidFill>
            <a:round/>
            <a:headEnd/>
            <a:tailEnd/>
          </a:ln>
        </xdr:spPr>
      </xdr:sp>
      <xdr:sp macro="" textlink="">
        <xdr:nvSpPr>
          <xdr:cNvPr id="3383492" name="Rectangle 37">
            <a:extLst>
              <a:ext uri="{FF2B5EF4-FFF2-40B4-BE49-F238E27FC236}">
                <a16:creationId xmlns:a16="http://schemas.microsoft.com/office/drawing/2014/main" xmlns="" id="{00000000-0008-0000-0800-0000C4A03300}"/>
              </a:ext>
            </a:extLst>
          </xdr:cNvPr>
          <xdr:cNvSpPr>
            <a:spLocks noChangeArrowheads="1"/>
          </xdr:cNvSpPr>
        </xdr:nvSpPr>
        <xdr:spPr bwMode="auto">
          <a:xfrm>
            <a:off x="5133975" y="4314825"/>
            <a:ext cx="533400" cy="285750"/>
          </a:xfrm>
          <a:prstGeom prst="rect">
            <a:avLst/>
          </a:prstGeom>
          <a:noFill/>
          <a:ln w="38100" algn="ctr">
            <a:solidFill>
              <a:srgbClr val="F79646"/>
            </a:solidFill>
            <a:round/>
            <a:headEnd/>
            <a:tailEnd/>
          </a:ln>
        </xdr:spPr>
      </xdr:sp>
    </xdr:grpSp>
    <xdr:clientData/>
  </xdr:twoCellAnchor>
  <xdr:twoCellAnchor editAs="oneCell">
    <xdr:from>
      <xdr:col>0</xdr:col>
      <xdr:colOff>342900</xdr:colOff>
      <xdr:row>45</xdr:row>
      <xdr:rowOff>142875</xdr:rowOff>
    </xdr:from>
    <xdr:to>
      <xdr:col>12</xdr:col>
      <xdr:colOff>76200</xdr:colOff>
      <xdr:row>51</xdr:row>
      <xdr:rowOff>114300</xdr:rowOff>
    </xdr:to>
    <xdr:pic>
      <xdr:nvPicPr>
        <xdr:cNvPr id="3383443" name="Picture 42">
          <a:extLst>
            <a:ext uri="{FF2B5EF4-FFF2-40B4-BE49-F238E27FC236}">
              <a16:creationId xmlns:a16="http://schemas.microsoft.com/office/drawing/2014/main" xmlns="" id="{00000000-0008-0000-0800-000093A033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42900" y="7429500"/>
          <a:ext cx="7048500" cy="942975"/>
        </a:xfrm>
        <a:prstGeom prst="rect">
          <a:avLst/>
        </a:prstGeom>
        <a:noFill/>
        <a:ln w="9525">
          <a:noFill/>
          <a:miter lim="800000"/>
          <a:headEnd/>
          <a:tailEnd/>
        </a:ln>
      </xdr:spPr>
    </xdr:pic>
    <xdr:clientData/>
  </xdr:twoCellAnchor>
  <xdr:twoCellAnchor>
    <xdr:from>
      <xdr:col>11</xdr:col>
      <xdr:colOff>200025</xdr:colOff>
      <xdr:row>48</xdr:row>
      <xdr:rowOff>133350</xdr:rowOff>
    </xdr:from>
    <xdr:to>
      <xdr:col>12</xdr:col>
      <xdr:colOff>123825</xdr:colOff>
      <xdr:row>49</xdr:row>
      <xdr:rowOff>133350</xdr:rowOff>
    </xdr:to>
    <xdr:sp macro="" textlink="">
      <xdr:nvSpPr>
        <xdr:cNvPr id="3383444" name="Rectangle 43">
          <a:extLst>
            <a:ext uri="{FF2B5EF4-FFF2-40B4-BE49-F238E27FC236}">
              <a16:creationId xmlns:a16="http://schemas.microsoft.com/office/drawing/2014/main" xmlns="" id="{00000000-0008-0000-0800-000094A03300}"/>
            </a:ext>
          </a:extLst>
        </xdr:cNvPr>
        <xdr:cNvSpPr>
          <a:spLocks noChangeArrowheads="1"/>
        </xdr:cNvSpPr>
      </xdr:nvSpPr>
      <xdr:spPr bwMode="auto">
        <a:xfrm>
          <a:off x="6905625" y="7905750"/>
          <a:ext cx="533400" cy="161925"/>
        </a:xfrm>
        <a:prstGeom prst="rect">
          <a:avLst/>
        </a:prstGeom>
        <a:noFill/>
        <a:ln w="38100" algn="ctr">
          <a:solidFill>
            <a:srgbClr val="F79646"/>
          </a:solidFill>
          <a:round/>
          <a:headEnd/>
          <a:tailEnd/>
        </a:ln>
      </xdr:spPr>
    </xdr:sp>
    <xdr:clientData/>
  </xdr:twoCellAnchor>
  <xdr:twoCellAnchor>
    <xdr:from>
      <xdr:col>1</xdr:col>
      <xdr:colOff>304799</xdr:colOff>
      <xdr:row>52</xdr:row>
      <xdr:rowOff>38099</xdr:rowOff>
    </xdr:from>
    <xdr:to>
      <xdr:col>3</xdr:col>
      <xdr:colOff>447674</xdr:colOff>
      <xdr:row>55</xdr:row>
      <xdr:rowOff>19050</xdr:rowOff>
    </xdr:to>
    <xdr:sp macro="" textlink="">
      <xdr:nvSpPr>
        <xdr:cNvPr id="45" name="TextBox 44">
          <a:extLst>
            <a:ext uri="{FF2B5EF4-FFF2-40B4-BE49-F238E27FC236}">
              <a16:creationId xmlns:a16="http://schemas.microsoft.com/office/drawing/2014/main" xmlns="" id="{00000000-0008-0000-0800-00002D000000}"/>
            </a:ext>
          </a:extLst>
        </xdr:cNvPr>
        <xdr:cNvSpPr txBox="1"/>
      </xdr:nvSpPr>
      <xdr:spPr>
        <a:xfrm>
          <a:off x="914399" y="7810499"/>
          <a:ext cx="1362075" cy="466726"/>
        </a:xfrm>
        <a:prstGeom prst="rect">
          <a:avLst/>
        </a:prstGeom>
        <a:solidFill>
          <a:schemeClr val="accent6">
            <a:lumMod val="60000"/>
            <a:lumOff val="40000"/>
          </a:schemeClr>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t>Note: These values are ignored</a:t>
          </a:r>
        </a:p>
      </xdr:txBody>
    </xdr:sp>
    <xdr:clientData/>
  </xdr:twoCellAnchor>
  <xdr:twoCellAnchor>
    <xdr:from>
      <xdr:col>6</xdr:col>
      <xdr:colOff>542925</xdr:colOff>
      <xdr:row>55</xdr:row>
      <xdr:rowOff>85725</xdr:rowOff>
    </xdr:from>
    <xdr:to>
      <xdr:col>9</xdr:col>
      <xdr:colOff>466725</xdr:colOff>
      <xdr:row>57</xdr:row>
      <xdr:rowOff>38099</xdr:rowOff>
    </xdr:to>
    <xdr:sp macro="" textlink="">
      <xdr:nvSpPr>
        <xdr:cNvPr id="46" name="TextBox 45">
          <a:extLst>
            <a:ext uri="{FF2B5EF4-FFF2-40B4-BE49-F238E27FC236}">
              <a16:creationId xmlns:a16="http://schemas.microsoft.com/office/drawing/2014/main" xmlns="" id="{00000000-0008-0000-0800-00002E000000}"/>
            </a:ext>
          </a:extLst>
        </xdr:cNvPr>
        <xdr:cNvSpPr txBox="1"/>
      </xdr:nvSpPr>
      <xdr:spPr>
        <a:xfrm>
          <a:off x="4200525" y="8343900"/>
          <a:ext cx="1752600" cy="276224"/>
        </a:xfrm>
        <a:prstGeom prst="rect">
          <a:avLst/>
        </a:prstGeom>
        <a:solidFill>
          <a:schemeClr val="accent6">
            <a:lumMod val="60000"/>
            <a:lumOff val="40000"/>
          </a:schemeClr>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Enter</a:t>
          </a:r>
          <a:r>
            <a:rPr lang="en-US" sz="1100" baseline="0"/>
            <a:t> ambient temperature</a:t>
          </a:r>
          <a:endParaRPr lang="en-US" sz="1100"/>
        </a:p>
      </xdr:txBody>
    </xdr:sp>
    <xdr:clientData/>
  </xdr:twoCellAnchor>
  <xdr:twoCellAnchor>
    <xdr:from>
      <xdr:col>4</xdr:col>
      <xdr:colOff>466725</xdr:colOff>
      <xdr:row>53</xdr:row>
      <xdr:rowOff>19050</xdr:rowOff>
    </xdr:from>
    <xdr:to>
      <xdr:col>9</xdr:col>
      <xdr:colOff>314325</xdr:colOff>
      <xdr:row>54</xdr:row>
      <xdr:rowOff>133349</xdr:rowOff>
    </xdr:to>
    <xdr:sp macro="" textlink="">
      <xdr:nvSpPr>
        <xdr:cNvPr id="47" name="TextBox 46">
          <a:extLst>
            <a:ext uri="{FF2B5EF4-FFF2-40B4-BE49-F238E27FC236}">
              <a16:creationId xmlns:a16="http://schemas.microsoft.com/office/drawing/2014/main" xmlns="" id="{00000000-0008-0000-0800-00002F000000}"/>
            </a:ext>
          </a:extLst>
        </xdr:cNvPr>
        <xdr:cNvSpPr txBox="1"/>
      </xdr:nvSpPr>
      <xdr:spPr>
        <a:xfrm>
          <a:off x="2905125" y="7953375"/>
          <a:ext cx="2895600" cy="276224"/>
        </a:xfrm>
        <a:prstGeom prst="rect">
          <a:avLst/>
        </a:prstGeom>
        <a:solidFill>
          <a:schemeClr val="accent6">
            <a:lumMod val="60000"/>
            <a:lumOff val="40000"/>
          </a:schemeClr>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Set appropriate thermal</a:t>
          </a:r>
          <a:r>
            <a:rPr lang="en-US" sz="1100" baseline="0"/>
            <a:t> resistance values</a:t>
          </a:r>
          <a:endParaRPr lang="en-US" sz="1100"/>
        </a:p>
      </xdr:txBody>
    </xdr:sp>
    <xdr:clientData/>
  </xdr:twoCellAnchor>
  <xdr:twoCellAnchor>
    <xdr:from>
      <xdr:col>8</xdr:col>
      <xdr:colOff>85725</xdr:colOff>
      <xdr:row>57</xdr:row>
      <xdr:rowOff>123825</xdr:rowOff>
    </xdr:from>
    <xdr:to>
      <xdr:col>11</xdr:col>
      <xdr:colOff>561975</xdr:colOff>
      <xdr:row>59</xdr:row>
      <xdr:rowOff>57150</xdr:rowOff>
    </xdr:to>
    <xdr:sp macro="" textlink="">
      <xdr:nvSpPr>
        <xdr:cNvPr id="48" name="TextBox 47">
          <a:extLst>
            <a:ext uri="{FF2B5EF4-FFF2-40B4-BE49-F238E27FC236}">
              <a16:creationId xmlns:a16="http://schemas.microsoft.com/office/drawing/2014/main" xmlns="" id="{00000000-0008-0000-0800-000030000000}"/>
            </a:ext>
          </a:extLst>
        </xdr:cNvPr>
        <xdr:cNvSpPr txBox="1"/>
      </xdr:nvSpPr>
      <xdr:spPr>
        <a:xfrm>
          <a:off x="4962525" y="8705850"/>
          <a:ext cx="2305050" cy="257175"/>
        </a:xfrm>
        <a:prstGeom prst="rect">
          <a:avLst/>
        </a:prstGeom>
        <a:solidFill>
          <a:schemeClr val="accent6">
            <a:lumMod val="60000"/>
            <a:lumOff val="40000"/>
          </a:schemeClr>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Clear</a:t>
          </a:r>
          <a:r>
            <a:rPr lang="en-US" sz="1100" baseline="0"/>
            <a:t> the </a:t>
          </a:r>
          <a:r>
            <a:rPr lang="en-US" sz="1100"/>
            <a:t>contents of these boxes</a:t>
          </a:r>
        </a:p>
      </xdr:txBody>
    </xdr:sp>
    <xdr:clientData/>
  </xdr:twoCellAnchor>
  <xdr:twoCellAnchor>
    <xdr:from>
      <xdr:col>2</xdr:col>
      <xdr:colOff>381000</xdr:colOff>
      <xdr:row>49</xdr:row>
      <xdr:rowOff>57150</xdr:rowOff>
    </xdr:from>
    <xdr:to>
      <xdr:col>3</xdr:col>
      <xdr:colOff>304800</xdr:colOff>
      <xdr:row>51</xdr:row>
      <xdr:rowOff>19050</xdr:rowOff>
    </xdr:to>
    <xdr:sp macro="" textlink="">
      <xdr:nvSpPr>
        <xdr:cNvPr id="3383449" name="Rectangle 48">
          <a:extLst>
            <a:ext uri="{FF2B5EF4-FFF2-40B4-BE49-F238E27FC236}">
              <a16:creationId xmlns:a16="http://schemas.microsoft.com/office/drawing/2014/main" xmlns="" id="{00000000-0008-0000-0800-000099A03300}"/>
            </a:ext>
          </a:extLst>
        </xdr:cNvPr>
        <xdr:cNvSpPr>
          <a:spLocks noChangeArrowheads="1"/>
        </xdr:cNvSpPr>
      </xdr:nvSpPr>
      <xdr:spPr bwMode="auto">
        <a:xfrm>
          <a:off x="1600200" y="7991475"/>
          <a:ext cx="533400" cy="285750"/>
        </a:xfrm>
        <a:prstGeom prst="rect">
          <a:avLst/>
        </a:prstGeom>
        <a:noFill/>
        <a:ln w="38100" algn="ctr">
          <a:solidFill>
            <a:srgbClr val="F79646"/>
          </a:solidFill>
          <a:round/>
          <a:headEnd/>
          <a:tailEnd/>
        </a:ln>
      </xdr:spPr>
    </xdr:sp>
    <xdr:clientData/>
  </xdr:twoCellAnchor>
  <xdr:twoCellAnchor>
    <xdr:from>
      <xdr:col>5</xdr:col>
      <xdr:colOff>476250</xdr:colOff>
      <xdr:row>49</xdr:row>
      <xdr:rowOff>57150</xdr:rowOff>
    </xdr:from>
    <xdr:to>
      <xdr:col>6</xdr:col>
      <xdr:colOff>400050</xdr:colOff>
      <xdr:row>51</xdr:row>
      <xdr:rowOff>19050</xdr:rowOff>
    </xdr:to>
    <xdr:sp macro="" textlink="">
      <xdr:nvSpPr>
        <xdr:cNvPr id="3383450" name="Rectangle 49">
          <a:extLst>
            <a:ext uri="{FF2B5EF4-FFF2-40B4-BE49-F238E27FC236}">
              <a16:creationId xmlns:a16="http://schemas.microsoft.com/office/drawing/2014/main" xmlns="" id="{00000000-0008-0000-0800-00009AA03300}"/>
            </a:ext>
          </a:extLst>
        </xdr:cNvPr>
        <xdr:cNvSpPr>
          <a:spLocks noChangeArrowheads="1"/>
        </xdr:cNvSpPr>
      </xdr:nvSpPr>
      <xdr:spPr bwMode="auto">
        <a:xfrm>
          <a:off x="3524250" y="7991475"/>
          <a:ext cx="533400" cy="285750"/>
        </a:xfrm>
        <a:prstGeom prst="rect">
          <a:avLst/>
        </a:prstGeom>
        <a:noFill/>
        <a:ln w="38100" algn="ctr">
          <a:solidFill>
            <a:srgbClr val="F79646"/>
          </a:solidFill>
          <a:round/>
          <a:headEnd/>
          <a:tailEnd/>
        </a:ln>
      </xdr:spPr>
    </xdr:sp>
    <xdr:clientData/>
  </xdr:twoCellAnchor>
  <xdr:twoCellAnchor>
    <xdr:from>
      <xdr:col>8</xdr:col>
      <xdr:colOff>571500</xdr:colOff>
      <xdr:row>49</xdr:row>
      <xdr:rowOff>57150</xdr:rowOff>
    </xdr:from>
    <xdr:to>
      <xdr:col>9</xdr:col>
      <xdr:colOff>495300</xdr:colOff>
      <xdr:row>51</xdr:row>
      <xdr:rowOff>19050</xdr:rowOff>
    </xdr:to>
    <xdr:sp macro="" textlink="">
      <xdr:nvSpPr>
        <xdr:cNvPr id="3383451" name="Rectangle 50">
          <a:extLst>
            <a:ext uri="{FF2B5EF4-FFF2-40B4-BE49-F238E27FC236}">
              <a16:creationId xmlns:a16="http://schemas.microsoft.com/office/drawing/2014/main" xmlns="" id="{00000000-0008-0000-0800-00009BA03300}"/>
            </a:ext>
          </a:extLst>
        </xdr:cNvPr>
        <xdr:cNvSpPr>
          <a:spLocks noChangeArrowheads="1"/>
        </xdr:cNvSpPr>
      </xdr:nvSpPr>
      <xdr:spPr bwMode="auto">
        <a:xfrm>
          <a:off x="5448300" y="7991475"/>
          <a:ext cx="533400" cy="285750"/>
        </a:xfrm>
        <a:prstGeom prst="rect">
          <a:avLst/>
        </a:prstGeom>
        <a:noFill/>
        <a:ln w="38100" algn="ctr">
          <a:solidFill>
            <a:srgbClr val="F79646"/>
          </a:solidFill>
          <a:round/>
          <a:headEnd/>
          <a:tailEnd/>
        </a:ln>
      </xdr:spPr>
    </xdr:sp>
    <xdr:clientData/>
  </xdr:twoCellAnchor>
  <xdr:twoCellAnchor>
    <xdr:from>
      <xdr:col>11</xdr:col>
      <xdr:colOff>209550</xdr:colOff>
      <xdr:row>50</xdr:row>
      <xdr:rowOff>19050</xdr:rowOff>
    </xdr:from>
    <xdr:to>
      <xdr:col>12</xdr:col>
      <xdr:colOff>133350</xdr:colOff>
      <xdr:row>51</xdr:row>
      <xdr:rowOff>142875</xdr:rowOff>
    </xdr:to>
    <xdr:sp macro="" textlink="">
      <xdr:nvSpPr>
        <xdr:cNvPr id="3383452" name="Rectangle 51">
          <a:extLst>
            <a:ext uri="{FF2B5EF4-FFF2-40B4-BE49-F238E27FC236}">
              <a16:creationId xmlns:a16="http://schemas.microsoft.com/office/drawing/2014/main" xmlns="" id="{00000000-0008-0000-0800-00009CA03300}"/>
            </a:ext>
          </a:extLst>
        </xdr:cNvPr>
        <xdr:cNvSpPr>
          <a:spLocks noChangeArrowheads="1"/>
        </xdr:cNvSpPr>
      </xdr:nvSpPr>
      <xdr:spPr bwMode="auto">
        <a:xfrm>
          <a:off x="6915150" y="8115300"/>
          <a:ext cx="533400" cy="285750"/>
        </a:xfrm>
        <a:prstGeom prst="rect">
          <a:avLst/>
        </a:prstGeom>
        <a:noFill/>
        <a:ln w="38100" algn="ctr">
          <a:solidFill>
            <a:srgbClr val="F79646"/>
          </a:solidFill>
          <a:round/>
          <a:headEnd/>
          <a:tailEnd/>
        </a:ln>
      </xdr:spPr>
    </xdr:sp>
    <xdr:clientData/>
  </xdr:twoCellAnchor>
  <xdr:twoCellAnchor>
    <xdr:from>
      <xdr:col>3</xdr:col>
      <xdr:colOff>447675</xdr:colOff>
      <xdr:row>50</xdr:row>
      <xdr:rowOff>38100</xdr:rowOff>
    </xdr:from>
    <xdr:to>
      <xdr:col>5</xdr:col>
      <xdr:colOff>476250</xdr:colOff>
      <xdr:row>52</xdr:row>
      <xdr:rowOff>66675</xdr:rowOff>
    </xdr:to>
    <xdr:cxnSp macro="">
      <xdr:nvCxnSpPr>
        <xdr:cNvPr id="3383453" name="Straight Arrow Connector 52">
          <a:extLst>
            <a:ext uri="{FF2B5EF4-FFF2-40B4-BE49-F238E27FC236}">
              <a16:creationId xmlns:a16="http://schemas.microsoft.com/office/drawing/2014/main" xmlns="" id="{00000000-0008-0000-0800-00009DA03300}"/>
            </a:ext>
          </a:extLst>
        </xdr:cNvPr>
        <xdr:cNvCxnSpPr>
          <a:cxnSpLocks noChangeShapeType="1"/>
          <a:endCxn id="3383450" idx="1"/>
        </xdr:cNvCxnSpPr>
      </xdr:nvCxnSpPr>
      <xdr:spPr bwMode="auto">
        <a:xfrm flipV="1">
          <a:off x="2276475" y="8134350"/>
          <a:ext cx="1247775" cy="352425"/>
        </a:xfrm>
        <a:prstGeom prst="straightConnector1">
          <a:avLst/>
        </a:prstGeom>
        <a:noFill/>
        <a:ln w="38100" algn="ctr">
          <a:solidFill>
            <a:srgbClr val="F79646"/>
          </a:solidFill>
          <a:round/>
          <a:headEnd/>
          <a:tailEnd type="arrow" w="med" len="med"/>
        </a:ln>
      </xdr:spPr>
    </xdr:cxnSp>
    <xdr:clientData/>
  </xdr:twoCellAnchor>
  <xdr:twoCellAnchor>
    <xdr:from>
      <xdr:col>2</xdr:col>
      <xdr:colOff>57150</xdr:colOff>
      <xdr:row>51</xdr:row>
      <xdr:rowOff>38100</xdr:rowOff>
    </xdr:from>
    <xdr:to>
      <xdr:col>2</xdr:col>
      <xdr:colOff>419100</xdr:colOff>
      <xdr:row>52</xdr:row>
      <xdr:rowOff>19050</xdr:rowOff>
    </xdr:to>
    <xdr:cxnSp macro="">
      <xdr:nvCxnSpPr>
        <xdr:cNvPr id="3383454" name="Straight Arrow Connector 54">
          <a:extLst>
            <a:ext uri="{FF2B5EF4-FFF2-40B4-BE49-F238E27FC236}">
              <a16:creationId xmlns:a16="http://schemas.microsoft.com/office/drawing/2014/main" xmlns="" id="{00000000-0008-0000-0800-00009EA03300}"/>
            </a:ext>
          </a:extLst>
        </xdr:cNvPr>
        <xdr:cNvCxnSpPr>
          <a:cxnSpLocks noChangeShapeType="1"/>
        </xdr:cNvCxnSpPr>
      </xdr:nvCxnSpPr>
      <xdr:spPr bwMode="auto">
        <a:xfrm flipV="1">
          <a:off x="1276350" y="8296275"/>
          <a:ext cx="361950" cy="142875"/>
        </a:xfrm>
        <a:prstGeom prst="straightConnector1">
          <a:avLst/>
        </a:prstGeom>
        <a:noFill/>
        <a:ln w="38100" algn="ctr">
          <a:solidFill>
            <a:srgbClr val="F79646"/>
          </a:solidFill>
          <a:round/>
          <a:headEnd/>
          <a:tailEnd type="arrow" w="med" len="med"/>
        </a:ln>
      </xdr:spPr>
    </xdr:cxnSp>
    <xdr:clientData/>
  </xdr:twoCellAnchor>
  <xdr:twoCellAnchor>
    <xdr:from>
      <xdr:col>3</xdr:col>
      <xdr:colOff>428625</xdr:colOff>
      <xdr:row>50</xdr:row>
      <xdr:rowOff>38100</xdr:rowOff>
    </xdr:from>
    <xdr:to>
      <xdr:col>8</xdr:col>
      <xdr:colOff>571500</xdr:colOff>
      <xdr:row>53</xdr:row>
      <xdr:rowOff>47625</xdr:rowOff>
    </xdr:to>
    <xdr:cxnSp macro="">
      <xdr:nvCxnSpPr>
        <xdr:cNvPr id="3383455" name="Straight Arrow Connector 56">
          <a:extLst>
            <a:ext uri="{FF2B5EF4-FFF2-40B4-BE49-F238E27FC236}">
              <a16:creationId xmlns:a16="http://schemas.microsoft.com/office/drawing/2014/main" xmlns="" id="{00000000-0008-0000-0800-00009FA03300}"/>
            </a:ext>
          </a:extLst>
        </xdr:cNvPr>
        <xdr:cNvCxnSpPr>
          <a:cxnSpLocks noChangeShapeType="1"/>
          <a:endCxn id="3383451" idx="1"/>
        </xdr:cNvCxnSpPr>
      </xdr:nvCxnSpPr>
      <xdr:spPr bwMode="auto">
        <a:xfrm flipV="1">
          <a:off x="2257425" y="8134350"/>
          <a:ext cx="3190875" cy="495300"/>
        </a:xfrm>
        <a:prstGeom prst="straightConnector1">
          <a:avLst/>
        </a:prstGeom>
        <a:noFill/>
        <a:ln w="38100" algn="ctr">
          <a:solidFill>
            <a:srgbClr val="F79646"/>
          </a:solidFill>
          <a:round/>
          <a:headEnd/>
          <a:tailEnd type="arrow" w="med" len="med"/>
        </a:ln>
      </xdr:spPr>
    </xdr:cxnSp>
    <xdr:clientData/>
  </xdr:twoCellAnchor>
  <xdr:twoCellAnchor>
    <xdr:from>
      <xdr:col>9</xdr:col>
      <xdr:colOff>276225</xdr:colOff>
      <xdr:row>46</xdr:row>
      <xdr:rowOff>114300</xdr:rowOff>
    </xdr:from>
    <xdr:to>
      <xdr:col>11</xdr:col>
      <xdr:colOff>209550</xdr:colOff>
      <xdr:row>53</xdr:row>
      <xdr:rowOff>19050</xdr:rowOff>
    </xdr:to>
    <xdr:cxnSp macro="">
      <xdr:nvCxnSpPr>
        <xdr:cNvPr id="3383456" name="Straight Arrow Connector 58">
          <a:extLst>
            <a:ext uri="{FF2B5EF4-FFF2-40B4-BE49-F238E27FC236}">
              <a16:creationId xmlns:a16="http://schemas.microsoft.com/office/drawing/2014/main" xmlns="" id="{00000000-0008-0000-0800-0000A0A03300}"/>
            </a:ext>
          </a:extLst>
        </xdr:cNvPr>
        <xdr:cNvCxnSpPr>
          <a:cxnSpLocks noChangeShapeType="1"/>
          <a:endCxn id="3383457" idx="1"/>
        </xdr:cNvCxnSpPr>
      </xdr:nvCxnSpPr>
      <xdr:spPr bwMode="auto">
        <a:xfrm flipV="1">
          <a:off x="5762625" y="7562850"/>
          <a:ext cx="1152525" cy="1038225"/>
        </a:xfrm>
        <a:prstGeom prst="straightConnector1">
          <a:avLst/>
        </a:prstGeom>
        <a:noFill/>
        <a:ln w="38100" algn="ctr">
          <a:solidFill>
            <a:srgbClr val="F79646"/>
          </a:solidFill>
          <a:round/>
          <a:headEnd/>
          <a:tailEnd type="arrow" w="med" len="med"/>
        </a:ln>
      </xdr:spPr>
    </xdr:cxnSp>
    <xdr:clientData/>
  </xdr:twoCellAnchor>
  <xdr:twoCellAnchor>
    <xdr:from>
      <xdr:col>11</xdr:col>
      <xdr:colOff>209550</xdr:colOff>
      <xdr:row>45</xdr:row>
      <xdr:rowOff>85725</xdr:rowOff>
    </xdr:from>
    <xdr:to>
      <xdr:col>12</xdr:col>
      <xdr:colOff>133350</xdr:colOff>
      <xdr:row>47</xdr:row>
      <xdr:rowOff>142875</xdr:rowOff>
    </xdr:to>
    <xdr:sp macro="" textlink="">
      <xdr:nvSpPr>
        <xdr:cNvPr id="3383457" name="Rectangle 60">
          <a:extLst>
            <a:ext uri="{FF2B5EF4-FFF2-40B4-BE49-F238E27FC236}">
              <a16:creationId xmlns:a16="http://schemas.microsoft.com/office/drawing/2014/main" xmlns="" id="{00000000-0008-0000-0800-0000A1A03300}"/>
            </a:ext>
          </a:extLst>
        </xdr:cNvPr>
        <xdr:cNvSpPr>
          <a:spLocks noChangeArrowheads="1"/>
        </xdr:cNvSpPr>
      </xdr:nvSpPr>
      <xdr:spPr bwMode="auto">
        <a:xfrm>
          <a:off x="6915150" y="7372350"/>
          <a:ext cx="533400" cy="381000"/>
        </a:xfrm>
        <a:prstGeom prst="rect">
          <a:avLst/>
        </a:prstGeom>
        <a:noFill/>
        <a:ln w="38100" algn="ctr">
          <a:solidFill>
            <a:srgbClr val="F79646"/>
          </a:solidFill>
          <a:round/>
          <a:headEnd/>
          <a:tailEnd/>
        </a:ln>
      </xdr:spPr>
    </xdr:sp>
    <xdr:clientData/>
  </xdr:twoCellAnchor>
  <xdr:twoCellAnchor>
    <xdr:from>
      <xdr:col>9</xdr:col>
      <xdr:colOff>438150</xdr:colOff>
      <xdr:row>49</xdr:row>
      <xdr:rowOff>57150</xdr:rowOff>
    </xdr:from>
    <xdr:to>
      <xdr:col>11</xdr:col>
      <xdr:colOff>200025</xdr:colOff>
      <xdr:row>55</xdr:row>
      <xdr:rowOff>104775</xdr:rowOff>
    </xdr:to>
    <xdr:cxnSp macro="">
      <xdr:nvCxnSpPr>
        <xdr:cNvPr id="3383458" name="Straight Arrow Connector 63">
          <a:extLst>
            <a:ext uri="{FF2B5EF4-FFF2-40B4-BE49-F238E27FC236}">
              <a16:creationId xmlns:a16="http://schemas.microsoft.com/office/drawing/2014/main" xmlns="" id="{00000000-0008-0000-0800-0000A2A03300}"/>
            </a:ext>
          </a:extLst>
        </xdr:cNvPr>
        <xdr:cNvCxnSpPr>
          <a:cxnSpLocks noChangeShapeType="1"/>
          <a:endCxn id="3383444" idx="1"/>
        </xdr:cNvCxnSpPr>
      </xdr:nvCxnSpPr>
      <xdr:spPr bwMode="auto">
        <a:xfrm rot="5400000" flipH="1" flipV="1">
          <a:off x="5905500" y="8010525"/>
          <a:ext cx="1019175" cy="981075"/>
        </a:xfrm>
        <a:prstGeom prst="straightConnector1">
          <a:avLst/>
        </a:prstGeom>
        <a:noFill/>
        <a:ln w="38100" algn="ctr">
          <a:solidFill>
            <a:srgbClr val="F79646"/>
          </a:solidFill>
          <a:round/>
          <a:headEnd/>
          <a:tailEnd type="arrow" w="med" len="med"/>
        </a:ln>
      </xdr:spPr>
    </xdr:cxnSp>
    <xdr:clientData/>
  </xdr:twoCellAnchor>
  <xdr:twoCellAnchor>
    <xdr:from>
      <xdr:col>10</xdr:col>
      <xdr:colOff>57150</xdr:colOff>
      <xdr:row>52</xdr:row>
      <xdr:rowOff>0</xdr:rowOff>
    </xdr:from>
    <xdr:to>
      <xdr:col>11</xdr:col>
      <xdr:colOff>219075</xdr:colOff>
      <xdr:row>57</xdr:row>
      <xdr:rowOff>123825</xdr:rowOff>
    </xdr:to>
    <xdr:cxnSp macro="">
      <xdr:nvCxnSpPr>
        <xdr:cNvPr id="3383459" name="Straight Arrow Connector 66">
          <a:extLst>
            <a:ext uri="{FF2B5EF4-FFF2-40B4-BE49-F238E27FC236}">
              <a16:creationId xmlns:a16="http://schemas.microsoft.com/office/drawing/2014/main" xmlns="" id="{00000000-0008-0000-0800-0000A3A03300}"/>
            </a:ext>
          </a:extLst>
        </xdr:cNvPr>
        <xdr:cNvCxnSpPr>
          <a:cxnSpLocks noChangeShapeType="1"/>
        </xdr:cNvCxnSpPr>
      </xdr:nvCxnSpPr>
      <xdr:spPr bwMode="auto">
        <a:xfrm rot="5400000" flipH="1" flipV="1">
          <a:off x="6072188" y="8501062"/>
          <a:ext cx="933450" cy="771525"/>
        </a:xfrm>
        <a:prstGeom prst="straightConnector1">
          <a:avLst/>
        </a:prstGeom>
        <a:noFill/>
        <a:ln w="38100" algn="ctr">
          <a:solidFill>
            <a:srgbClr val="F79646"/>
          </a:solidFill>
          <a:round/>
          <a:headEnd/>
          <a:tailEnd type="arrow" w="med" len="med"/>
        </a:ln>
      </xdr:spPr>
    </xdr:cxnSp>
    <xdr:clientData/>
  </xdr:twoCellAnchor>
  <xdr:twoCellAnchor>
    <xdr:from>
      <xdr:col>3</xdr:col>
      <xdr:colOff>152400</xdr:colOff>
      <xdr:row>66</xdr:row>
      <xdr:rowOff>95250</xdr:rowOff>
    </xdr:from>
    <xdr:to>
      <xdr:col>9</xdr:col>
      <xdr:colOff>200025</xdr:colOff>
      <xdr:row>74</xdr:row>
      <xdr:rowOff>47625</xdr:rowOff>
    </xdr:to>
    <xdr:sp macro="" textlink="">
      <xdr:nvSpPr>
        <xdr:cNvPr id="69" name="TextBox 68">
          <a:extLst>
            <a:ext uri="{FF2B5EF4-FFF2-40B4-BE49-F238E27FC236}">
              <a16:creationId xmlns:a16="http://schemas.microsoft.com/office/drawing/2014/main" xmlns="" id="{00000000-0008-0000-0800-000045000000}"/>
            </a:ext>
          </a:extLst>
        </xdr:cNvPr>
        <xdr:cNvSpPr txBox="1"/>
      </xdr:nvSpPr>
      <xdr:spPr>
        <a:xfrm>
          <a:off x="1981200" y="10134600"/>
          <a:ext cx="3705225" cy="1247775"/>
        </a:xfrm>
        <a:prstGeom prst="rect">
          <a:avLst/>
        </a:prstGeom>
        <a:solidFill>
          <a:schemeClr val="accent2">
            <a:lumMod val="60000"/>
            <a:lumOff val="40000"/>
          </a:schemeClr>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baseline="0">
              <a:solidFill>
                <a:schemeClr val="dk1"/>
              </a:solidFill>
              <a:latin typeface="+mn-lt"/>
              <a:ea typeface="+mn-ea"/>
              <a:cs typeface="+mn-cs"/>
            </a:rPr>
            <a:t>IMPORTANT NOTE</a:t>
          </a:r>
          <a:r>
            <a:rPr lang="en-US" sz="1600" baseline="0">
              <a:solidFill>
                <a:schemeClr val="dk1"/>
              </a:solidFill>
              <a:latin typeface="+mn-lt"/>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endParaRPr lang="en-US" sz="500" b="1" baseline="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You will get incorrect results for Modes 3, 4 &amp; 5 if you do not set the "LED Multiple" variable to the correct value! </a:t>
          </a:r>
        </a:p>
        <a:p>
          <a:pPr marL="0" marR="0" indent="0" algn="ctr" defTabSz="914400" eaLnBrk="1" fontAlgn="auto" latinLnBrk="0" hangingPunct="1">
            <a:lnSpc>
              <a:spcPct val="100000"/>
            </a:lnSpc>
            <a:spcBef>
              <a:spcPts val="0"/>
            </a:spcBef>
            <a:spcAft>
              <a:spcPts val="0"/>
            </a:spcAft>
            <a:buClrTx/>
            <a:buSzTx/>
            <a:buFontTx/>
            <a:buNone/>
            <a:tabLst/>
            <a:defRPr/>
          </a:pPr>
          <a:endParaRPr lang="en-US" sz="400" b="1" baseline="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mn-lt"/>
              <a:ea typeface="+mn-ea"/>
              <a:cs typeface="+mn-cs"/>
            </a:rPr>
            <a:t>This value is not set automatically by the "SYS # LED" parameter calculated by PCT.</a:t>
          </a:r>
          <a:endParaRPr lang="en-US" sz="1100" baseline="0">
            <a:solidFill>
              <a:schemeClr val="dk1"/>
            </a:solidFill>
            <a:latin typeface="+mn-lt"/>
            <a:ea typeface="+mn-ea"/>
            <a:cs typeface="+mn-cs"/>
          </a:endParaRPr>
        </a:p>
        <a:p>
          <a:pPr algn="ctr"/>
          <a:endParaRPr lang="en-US" sz="1100"/>
        </a:p>
      </xdr:txBody>
    </xdr:sp>
    <xdr:clientData/>
  </xdr:twoCellAnchor>
  <xdr:twoCellAnchor>
    <xdr:from>
      <xdr:col>9</xdr:col>
      <xdr:colOff>257175</xdr:colOff>
      <xdr:row>0</xdr:row>
      <xdr:rowOff>142875</xdr:rowOff>
    </xdr:from>
    <xdr:to>
      <xdr:col>16</xdr:col>
      <xdr:colOff>371475</xdr:colOff>
      <xdr:row>9</xdr:row>
      <xdr:rowOff>95250</xdr:rowOff>
    </xdr:to>
    <xdr:sp macro="" textlink="">
      <xdr:nvSpPr>
        <xdr:cNvPr id="70" name="TextBox 69">
          <a:extLst>
            <a:ext uri="{FF2B5EF4-FFF2-40B4-BE49-F238E27FC236}">
              <a16:creationId xmlns:a16="http://schemas.microsoft.com/office/drawing/2014/main" xmlns="" id="{00000000-0008-0000-0800-000046000000}"/>
            </a:ext>
          </a:extLst>
        </xdr:cNvPr>
        <xdr:cNvSpPr txBox="1"/>
      </xdr:nvSpPr>
      <xdr:spPr>
        <a:xfrm>
          <a:off x="5743575" y="142875"/>
          <a:ext cx="4381500" cy="1409700"/>
        </a:xfrm>
        <a:prstGeom prst="rect">
          <a:avLst/>
        </a:prstGeom>
        <a:solidFill>
          <a:schemeClr val="accent3">
            <a:lumMod val="60000"/>
            <a:lumOff val="40000"/>
          </a:schemeClr>
        </a:solidFill>
        <a:ln w="38100"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baseline="0">
              <a:solidFill>
                <a:schemeClr val="dk1"/>
              </a:solidFill>
              <a:latin typeface="+mn-lt"/>
              <a:ea typeface="+mn-ea"/>
              <a:cs typeface="+mn-cs"/>
            </a:rPr>
            <a:t>SUGGESTED THERMAL DESIGN PROCESS:</a:t>
          </a:r>
          <a:endParaRPr lang="en-US" sz="1600" baseline="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500" b="1" baseline="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Phase 1: </a:t>
          </a:r>
          <a:r>
            <a:rPr lang="en-US" sz="1100" b="0" baseline="0">
              <a:solidFill>
                <a:schemeClr val="dk1"/>
              </a:solidFill>
              <a:latin typeface="+mn-lt"/>
              <a:ea typeface="+mn-ea"/>
              <a:cs typeface="+mn-cs"/>
            </a:rPr>
            <a:t>Use the System parameters to estimate the correct number of LEDs, based on an estimate of Tj or Tsp, using Thermal Modes 1 or 2.</a:t>
          </a:r>
        </a:p>
        <a:p>
          <a:pPr marL="0" marR="0" indent="0" algn="l" defTabSz="914400" eaLnBrk="1" fontAlgn="auto" latinLnBrk="0" hangingPunct="1">
            <a:lnSpc>
              <a:spcPct val="100000"/>
            </a:lnSpc>
            <a:spcBef>
              <a:spcPts val="0"/>
            </a:spcBef>
            <a:spcAft>
              <a:spcPts val="0"/>
            </a:spcAft>
            <a:buClrTx/>
            <a:buSzTx/>
            <a:buFontTx/>
            <a:buNone/>
            <a:tabLst/>
            <a:defRPr/>
          </a:pPr>
          <a:endParaRPr lang="en-US" sz="400" b="1" baseline="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Phase 2:</a:t>
          </a:r>
          <a:r>
            <a:rPr lang="en-US" sz="1100" b="0" baseline="0">
              <a:solidFill>
                <a:schemeClr val="dk1"/>
              </a:solidFill>
              <a:latin typeface="+mn-lt"/>
              <a:ea typeface="+mn-ea"/>
              <a:cs typeface="+mn-cs"/>
            </a:rPr>
            <a:t> Set System Target Lumens to 1 and the LED Multiple parameter to the estimated number of LEDs to estimate the thermal design using Thermal Modes 3, 4 or 5.</a:t>
          </a:r>
          <a:endParaRPr lang="en-US" sz="1100"/>
        </a:p>
      </xdr:txBody>
    </xdr:sp>
    <xdr:clientData/>
  </xdr:twoCellAnchor>
  <xdr:twoCellAnchor editAs="oneCell">
    <xdr:from>
      <xdr:col>0</xdr:col>
      <xdr:colOff>352425</xdr:colOff>
      <xdr:row>79</xdr:row>
      <xdr:rowOff>9525</xdr:rowOff>
    </xdr:from>
    <xdr:to>
      <xdr:col>12</xdr:col>
      <xdr:colOff>85725</xdr:colOff>
      <xdr:row>84</xdr:row>
      <xdr:rowOff>142875</xdr:rowOff>
    </xdr:to>
    <xdr:pic>
      <xdr:nvPicPr>
        <xdr:cNvPr id="3383462" name="Picture 44">
          <a:extLst>
            <a:ext uri="{FF2B5EF4-FFF2-40B4-BE49-F238E27FC236}">
              <a16:creationId xmlns:a16="http://schemas.microsoft.com/office/drawing/2014/main" xmlns="" id="{00000000-0008-0000-0800-0000A6A033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52425" y="12801600"/>
          <a:ext cx="7048500" cy="942975"/>
        </a:xfrm>
        <a:prstGeom prst="rect">
          <a:avLst/>
        </a:prstGeom>
        <a:noFill/>
        <a:ln w="9525">
          <a:noFill/>
          <a:miter lim="800000"/>
          <a:headEnd/>
          <a:tailEnd/>
        </a:ln>
      </xdr:spPr>
    </xdr:pic>
    <xdr:clientData/>
  </xdr:twoCellAnchor>
  <xdr:twoCellAnchor>
    <xdr:from>
      <xdr:col>1</xdr:col>
      <xdr:colOff>114299</xdr:colOff>
      <xdr:row>85</xdr:row>
      <xdr:rowOff>123824</xdr:rowOff>
    </xdr:from>
    <xdr:to>
      <xdr:col>4</xdr:col>
      <xdr:colOff>371475</xdr:colOff>
      <xdr:row>88</xdr:row>
      <xdr:rowOff>104775</xdr:rowOff>
    </xdr:to>
    <xdr:sp macro="" textlink="">
      <xdr:nvSpPr>
        <xdr:cNvPr id="72" name="TextBox 71">
          <a:extLst>
            <a:ext uri="{FF2B5EF4-FFF2-40B4-BE49-F238E27FC236}">
              <a16:creationId xmlns:a16="http://schemas.microsoft.com/office/drawing/2014/main" xmlns="" id="{00000000-0008-0000-0800-000048000000}"/>
            </a:ext>
          </a:extLst>
        </xdr:cNvPr>
        <xdr:cNvSpPr txBox="1"/>
      </xdr:nvSpPr>
      <xdr:spPr>
        <a:xfrm>
          <a:off x="723899" y="13239749"/>
          <a:ext cx="2085976" cy="466726"/>
        </a:xfrm>
        <a:prstGeom prst="rect">
          <a:avLst/>
        </a:prstGeom>
        <a:solidFill>
          <a:schemeClr val="accent6">
            <a:lumMod val="60000"/>
            <a:lumOff val="40000"/>
          </a:schemeClr>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t>Note: All values</a:t>
          </a:r>
          <a:r>
            <a:rPr lang="en-US" sz="1100" i="1" baseline="0"/>
            <a:t> in the blackened boxes are ignored.</a:t>
          </a:r>
          <a:endParaRPr lang="en-US" sz="1100" i="1"/>
        </a:p>
      </xdr:txBody>
    </xdr:sp>
    <xdr:clientData/>
  </xdr:twoCellAnchor>
  <xdr:twoCellAnchor>
    <xdr:from>
      <xdr:col>6</xdr:col>
      <xdr:colOff>571500</xdr:colOff>
      <xdr:row>85</xdr:row>
      <xdr:rowOff>152400</xdr:rowOff>
    </xdr:from>
    <xdr:to>
      <xdr:col>9</xdr:col>
      <xdr:colOff>495300</xdr:colOff>
      <xdr:row>87</xdr:row>
      <xdr:rowOff>104774</xdr:rowOff>
    </xdr:to>
    <xdr:sp macro="" textlink="">
      <xdr:nvSpPr>
        <xdr:cNvPr id="73" name="TextBox 72">
          <a:extLst>
            <a:ext uri="{FF2B5EF4-FFF2-40B4-BE49-F238E27FC236}">
              <a16:creationId xmlns:a16="http://schemas.microsoft.com/office/drawing/2014/main" xmlns="" id="{00000000-0008-0000-0800-000049000000}"/>
            </a:ext>
          </a:extLst>
        </xdr:cNvPr>
        <xdr:cNvSpPr txBox="1"/>
      </xdr:nvSpPr>
      <xdr:spPr>
        <a:xfrm>
          <a:off x="4229100" y="13268325"/>
          <a:ext cx="1752600" cy="276224"/>
        </a:xfrm>
        <a:prstGeom prst="rect">
          <a:avLst/>
        </a:prstGeom>
        <a:solidFill>
          <a:schemeClr val="accent6">
            <a:lumMod val="60000"/>
            <a:lumOff val="40000"/>
          </a:schemeClr>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Enter</a:t>
          </a:r>
          <a:r>
            <a:rPr lang="en-US" sz="1100" baseline="0"/>
            <a:t> ambient temperature</a:t>
          </a:r>
          <a:endParaRPr lang="en-US" sz="1100"/>
        </a:p>
      </xdr:txBody>
    </xdr:sp>
    <xdr:clientData/>
  </xdr:twoCellAnchor>
  <xdr:twoCellAnchor>
    <xdr:from>
      <xdr:col>7</xdr:col>
      <xdr:colOff>381000</xdr:colOff>
      <xdr:row>88</xdr:row>
      <xdr:rowOff>76200</xdr:rowOff>
    </xdr:from>
    <xdr:to>
      <xdr:col>11</xdr:col>
      <xdr:colOff>247650</xdr:colOff>
      <xdr:row>91</xdr:row>
      <xdr:rowOff>57150</xdr:rowOff>
    </xdr:to>
    <xdr:sp macro="" textlink="">
      <xdr:nvSpPr>
        <xdr:cNvPr id="74" name="TextBox 73">
          <a:extLst>
            <a:ext uri="{FF2B5EF4-FFF2-40B4-BE49-F238E27FC236}">
              <a16:creationId xmlns:a16="http://schemas.microsoft.com/office/drawing/2014/main" xmlns="" id="{00000000-0008-0000-0800-00004A000000}"/>
            </a:ext>
          </a:extLst>
        </xdr:cNvPr>
        <xdr:cNvSpPr txBox="1"/>
      </xdr:nvSpPr>
      <xdr:spPr>
        <a:xfrm>
          <a:off x="4648200" y="13677900"/>
          <a:ext cx="2305050" cy="466725"/>
        </a:xfrm>
        <a:prstGeom prst="rect">
          <a:avLst/>
        </a:prstGeom>
        <a:solidFill>
          <a:schemeClr val="accent6">
            <a:lumMod val="60000"/>
            <a:lumOff val="40000"/>
          </a:schemeClr>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Enter the maximum desired</a:t>
          </a:r>
          <a:r>
            <a:rPr lang="en-US" sz="1100" baseline="0"/>
            <a:t> solder-point temperature</a:t>
          </a:r>
          <a:endParaRPr lang="en-US" sz="1100"/>
        </a:p>
      </xdr:txBody>
    </xdr:sp>
    <xdr:clientData/>
  </xdr:twoCellAnchor>
  <xdr:twoCellAnchor>
    <xdr:from>
      <xdr:col>11</xdr:col>
      <xdr:colOff>238125</xdr:colOff>
      <xdr:row>81</xdr:row>
      <xdr:rowOff>152400</xdr:rowOff>
    </xdr:from>
    <xdr:to>
      <xdr:col>12</xdr:col>
      <xdr:colOff>161925</xdr:colOff>
      <xdr:row>82</xdr:row>
      <xdr:rowOff>142875</xdr:rowOff>
    </xdr:to>
    <xdr:sp macro="" textlink="">
      <xdr:nvSpPr>
        <xdr:cNvPr id="3383466" name="Rectangle 74">
          <a:extLst>
            <a:ext uri="{FF2B5EF4-FFF2-40B4-BE49-F238E27FC236}">
              <a16:creationId xmlns:a16="http://schemas.microsoft.com/office/drawing/2014/main" xmlns="" id="{00000000-0008-0000-0800-0000AAA03300}"/>
            </a:ext>
          </a:extLst>
        </xdr:cNvPr>
        <xdr:cNvSpPr>
          <a:spLocks noChangeArrowheads="1"/>
        </xdr:cNvSpPr>
      </xdr:nvSpPr>
      <xdr:spPr bwMode="auto">
        <a:xfrm>
          <a:off x="6943725" y="13268325"/>
          <a:ext cx="533400" cy="152400"/>
        </a:xfrm>
        <a:prstGeom prst="rect">
          <a:avLst/>
        </a:prstGeom>
        <a:noFill/>
        <a:ln w="38100" algn="ctr">
          <a:solidFill>
            <a:srgbClr val="F79646"/>
          </a:solidFill>
          <a:round/>
          <a:headEnd/>
          <a:tailEnd/>
        </a:ln>
      </xdr:spPr>
    </xdr:sp>
    <xdr:clientData/>
  </xdr:twoCellAnchor>
  <xdr:twoCellAnchor>
    <xdr:from>
      <xdr:col>11</xdr:col>
      <xdr:colOff>247650</xdr:colOff>
      <xdr:row>83</xdr:row>
      <xdr:rowOff>9525</xdr:rowOff>
    </xdr:from>
    <xdr:to>
      <xdr:col>12</xdr:col>
      <xdr:colOff>171450</xdr:colOff>
      <xdr:row>84</xdr:row>
      <xdr:rowOff>0</xdr:rowOff>
    </xdr:to>
    <xdr:sp macro="" textlink="">
      <xdr:nvSpPr>
        <xdr:cNvPr id="3383467" name="Rectangle 75">
          <a:extLst>
            <a:ext uri="{FF2B5EF4-FFF2-40B4-BE49-F238E27FC236}">
              <a16:creationId xmlns:a16="http://schemas.microsoft.com/office/drawing/2014/main" xmlns="" id="{00000000-0008-0000-0800-0000ABA03300}"/>
            </a:ext>
          </a:extLst>
        </xdr:cNvPr>
        <xdr:cNvSpPr>
          <a:spLocks noChangeArrowheads="1"/>
        </xdr:cNvSpPr>
      </xdr:nvSpPr>
      <xdr:spPr bwMode="auto">
        <a:xfrm>
          <a:off x="6953250" y="13449300"/>
          <a:ext cx="533400" cy="152400"/>
        </a:xfrm>
        <a:prstGeom prst="rect">
          <a:avLst/>
        </a:prstGeom>
        <a:noFill/>
        <a:ln w="38100" algn="ctr">
          <a:solidFill>
            <a:srgbClr val="F79646"/>
          </a:solidFill>
          <a:round/>
          <a:headEnd/>
          <a:tailEnd/>
        </a:ln>
      </xdr:spPr>
    </xdr:sp>
    <xdr:clientData/>
  </xdr:twoCellAnchor>
  <xdr:twoCellAnchor>
    <xdr:from>
      <xdr:col>9</xdr:col>
      <xdr:colOff>476250</xdr:colOff>
      <xdr:row>82</xdr:row>
      <xdr:rowOff>66675</xdr:rowOff>
    </xdr:from>
    <xdr:to>
      <xdr:col>11</xdr:col>
      <xdr:colOff>238125</xdr:colOff>
      <xdr:row>86</xdr:row>
      <xdr:rowOff>9525</xdr:rowOff>
    </xdr:to>
    <xdr:cxnSp macro="">
      <xdr:nvCxnSpPr>
        <xdr:cNvPr id="3383468" name="Straight Arrow Connector 76">
          <a:extLst>
            <a:ext uri="{FF2B5EF4-FFF2-40B4-BE49-F238E27FC236}">
              <a16:creationId xmlns:a16="http://schemas.microsoft.com/office/drawing/2014/main" xmlns="" id="{00000000-0008-0000-0800-0000ACA03300}"/>
            </a:ext>
          </a:extLst>
        </xdr:cNvPr>
        <xdr:cNvCxnSpPr>
          <a:cxnSpLocks noChangeShapeType="1"/>
          <a:endCxn id="3383466" idx="1"/>
        </xdr:cNvCxnSpPr>
      </xdr:nvCxnSpPr>
      <xdr:spPr bwMode="auto">
        <a:xfrm flipV="1">
          <a:off x="5962650" y="13344525"/>
          <a:ext cx="981075" cy="590550"/>
        </a:xfrm>
        <a:prstGeom prst="straightConnector1">
          <a:avLst/>
        </a:prstGeom>
        <a:noFill/>
        <a:ln w="38100" algn="ctr">
          <a:solidFill>
            <a:srgbClr val="F79646"/>
          </a:solidFill>
          <a:round/>
          <a:headEnd/>
          <a:tailEnd type="arrow" w="med" len="med"/>
        </a:ln>
      </xdr:spPr>
    </xdr:cxnSp>
    <xdr:clientData/>
  </xdr:twoCellAnchor>
  <xdr:twoCellAnchor>
    <xdr:from>
      <xdr:col>10</xdr:col>
      <xdr:colOff>47625</xdr:colOff>
      <xdr:row>83</xdr:row>
      <xdr:rowOff>85725</xdr:rowOff>
    </xdr:from>
    <xdr:to>
      <xdr:col>11</xdr:col>
      <xdr:colOff>247650</xdr:colOff>
      <xdr:row>88</xdr:row>
      <xdr:rowOff>66675</xdr:rowOff>
    </xdr:to>
    <xdr:cxnSp macro="">
      <xdr:nvCxnSpPr>
        <xdr:cNvPr id="3383469" name="Straight Arrow Connector 79">
          <a:extLst>
            <a:ext uri="{FF2B5EF4-FFF2-40B4-BE49-F238E27FC236}">
              <a16:creationId xmlns:a16="http://schemas.microsoft.com/office/drawing/2014/main" xmlns="" id="{00000000-0008-0000-0800-0000ADA03300}"/>
            </a:ext>
          </a:extLst>
        </xdr:cNvPr>
        <xdr:cNvCxnSpPr>
          <a:cxnSpLocks noChangeShapeType="1"/>
          <a:endCxn id="3383467" idx="1"/>
        </xdr:cNvCxnSpPr>
      </xdr:nvCxnSpPr>
      <xdr:spPr bwMode="auto">
        <a:xfrm flipV="1">
          <a:off x="6143625" y="13525500"/>
          <a:ext cx="809625" cy="790575"/>
        </a:xfrm>
        <a:prstGeom prst="straightConnector1">
          <a:avLst/>
        </a:prstGeom>
        <a:noFill/>
        <a:ln w="38100" algn="ctr">
          <a:solidFill>
            <a:srgbClr val="F79646"/>
          </a:solidFill>
          <a:round/>
          <a:headEnd/>
          <a:tailEnd type="arrow" w="med" len="med"/>
        </a:ln>
      </xdr:spPr>
    </xdr:cxnSp>
    <xdr:clientData/>
  </xdr:twoCellAnchor>
  <xdr:twoCellAnchor>
    <xdr:from>
      <xdr:col>0</xdr:col>
      <xdr:colOff>371475</xdr:colOff>
      <xdr:row>109</xdr:row>
      <xdr:rowOff>85725</xdr:rowOff>
    </xdr:from>
    <xdr:to>
      <xdr:col>12</xdr:col>
      <xdr:colOff>142875</xdr:colOff>
      <xdr:row>122</xdr:row>
      <xdr:rowOff>66675</xdr:rowOff>
    </xdr:to>
    <xdr:grpSp>
      <xdr:nvGrpSpPr>
        <xdr:cNvPr id="3383470" name="Group 94">
          <a:extLst>
            <a:ext uri="{FF2B5EF4-FFF2-40B4-BE49-F238E27FC236}">
              <a16:creationId xmlns:a16="http://schemas.microsoft.com/office/drawing/2014/main" xmlns="" id="{00000000-0008-0000-0800-0000AEA03300}"/>
            </a:ext>
          </a:extLst>
        </xdr:cNvPr>
        <xdr:cNvGrpSpPr>
          <a:grpSpLocks/>
        </xdr:cNvGrpSpPr>
      </xdr:nvGrpSpPr>
      <xdr:grpSpPr bwMode="auto">
        <a:xfrm>
          <a:off x="371475" y="17735550"/>
          <a:ext cx="7162800" cy="2085975"/>
          <a:chOff x="371475" y="15792450"/>
          <a:chExt cx="7086600" cy="2085975"/>
        </a:xfrm>
      </xdr:grpSpPr>
      <xdr:sp macro="" textlink="">
        <xdr:nvSpPr>
          <xdr:cNvPr id="83" name="TextBox 82">
            <a:extLst>
              <a:ext uri="{FF2B5EF4-FFF2-40B4-BE49-F238E27FC236}">
                <a16:creationId xmlns:a16="http://schemas.microsoft.com/office/drawing/2014/main" xmlns="" id="{00000000-0008-0000-0800-000053000000}"/>
              </a:ext>
            </a:extLst>
          </xdr:cNvPr>
          <xdr:cNvSpPr txBox="1"/>
        </xdr:nvSpPr>
        <xdr:spPr>
          <a:xfrm>
            <a:off x="542925" y="16868775"/>
            <a:ext cx="2085975" cy="466725"/>
          </a:xfrm>
          <a:prstGeom prst="rect">
            <a:avLst/>
          </a:prstGeom>
          <a:solidFill>
            <a:schemeClr val="accent6">
              <a:lumMod val="60000"/>
              <a:lumOff val="40000"/>
            </a:schemeClr>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t>Note: All values</a:t>
            </a:r>
            <a:r>
              <a:rPr lang="en-US" sz="1100" i="1" baseline="0"/>
              <a:t> in the blackened boxes are ignored.</a:t>
            </a:r>
            <a:endParaRPr lang="en-US" sz="1100" i="1"/>
          </a:p>
        </xdr:txBody>
      </xdr:sp>
      <xdr:sp macro="" textlink="">
        <xdr:nvSpPr>
          <xdr:cNvPr id="84" name="TextBox 83">
            <a:extLst>
              <a:ext uri="{FF2B5EF4-FFF2-40B4-BE49-F238E27FC236}">
                <a16:creationId xmlns:a16="http://schemas.microsoft.com/office/drawing/2014/main" xmlns="" id="{00000000-0008-0000-0800-000054000000}"/>
              </a:ext>
            </a:extLst>
          </xdr:cNvPr>
          <xdr:cNvSpPr txBox="1"/>
        </xdr:nvSpPr>
        <xdr:spPr>
          <a:xfrm>
            <a:off x="4210050" y="16906875"/>
            <a:ext cx="1752600" cy="276225"/>
          </a:xfrm>
          <a:prstGeom prst="rect">
            <a:avLst/>
          </a:prstGeom>
          <a:solidFill>
            <a:schemeClr val="accent6">
              <a:lumMod val="60000"/>
              <a:lumOff val="40000"/>
            </a:schemeClr>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Enter</a:t>
            </a:r>
            <a:r>
              <a:rPr lang="en-US" sz="1100" baseline="0"/>
              <a:t> ambient temperature</a:t>
            </a:r>
            <a:endParaRPr lang="en-US" sz="1100"/>
          </a:p>
        </xdr:txBody>
      </xdr:sp>
      <xdr:sp macro="" textlink="">
        <xdr:nvSpPr>
          <xdr:cNvPr id="85" name="TextBox 84">
            <a:extLst>
              <a:ext uri="{FF2B5EF4-FFF2-40B4-BE49-F238E27FC236}">
                <a16:creationId xmlns:a16="http://schemas.microsoft.com/office/drawing/2014/main" xmlns="" id="{00000000-0008-0000-0800-000055000000}"/>
              </a:ext>
            </a:extLst>
          </xdr:cNvPr>
          <xdr:cNvSpPr txBox="1"/>
        </xdr:nvSpPr>
        <xdr:spPr>
          <a:xfrm>
            <a:off x="4629150" y="17411700"/>
            <a:ext cx="2305050" cy="466725"/>
          </a:xfrm>
          <a:prstGeom prst="rect">
            <a:avLst/>
          </a:prstGeom>
          <a:solidFill>
            <a:schemeClr val="accent6">
              <a:lumMod val="60000"/>
              <a:lumOff val="40000"/>
            </a:schemeClr>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Enter the maximum desired</a:t>
            </a:r>
            <a:r>
              <a:rPr lang="en-US" sz="1100" baseline="0"/>
              <a:t> junction temperature</a:t>
            </a:r>
            <a:endParaRPr lang="en-US" sz="1100"/>
          </a:p>
        </xdr:txBody>
      </xdr:sp>
      <xdr:pic>
        <xdr:nvPicPr>
          <xdr:cNvPr id="3383477" name="Picture 45">
            <a:extLst>
              <a:ext uri="{FF2B5EF4-FFF2-40B4-BE49-F238E27FC236}">
                <a16:creationId xmlns:a16="http://schemas.microsoft.com/office/drawing/2014/main" xmlns="" id="{00000000-0008-0000-0800-0000B5A033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71475" y="15792450"/>
            <a:ext cx="7047722" cy="941832"/>
          </a:xfrm>
          <a:prstGeom prst="rect">
            <a:avLst/>
          </a:prstGeom>
          <a:noFill/>
          <a:ln w="9525">
            <a:noFill/>
            <a:miter lim="800000"/>
            <a:headEnd/>
            <a:tailEnd/>
          </a:ln>
        </xdr:spPr>
      </xdr:pic>
      <xdr:sp macro="" textlink="">
        <xdr:nvSpPr>
          <xdr:cNvPr id="3383478" name="Rectangle 85">
            <a:extLst>
              <a:ext uri="{FF2B5EF4-FFF2-40B4-BE49-F238E27FC236}">
                <a16:creationId xmlns:a16="http://schemas.microsoft.com/office/drawing/2014/main" xmlns="" id="{00000000-0008-0000-0800-0000B6A03300}"/>
              </a:ext>
            </a:extLst>
          </xdr:cNvPr>
          <xdr:cNvSpPr>
            <a:spLocks noChangeArrowheads="1"/>
          </xdr:cNvSpPr>
        </xdr:nvSpPr>
        <xdr:spPr bwMode="auto">
          <a:xfrm>
            <a:off x="6924675" y="16259175"/>
            <a:ext cx="533400" cy="152400"/>
          </a:xfrm>
          <a:prstGeom prst="rect">
            <a:avLst/>
          </a:prstGeom>
          <a:noFill/>
          <a:ln w="38100" algn="ctr">
            <a:solidFill>
              <a:srgbClr val="F79646"/>
            </a:solidFill>
            <a:round/>
            <a:headEnd/>
            <a:tailEnd/>
          </a:ln>
        </xdr:spPr>
      </xdr:sp>
      <xdr:sp macro="" textlink="">
        <xdr:nvSpPr>
          <xdr:cNvPr id="3383479" name="Rectangle 86">
            <a:extLst>
              <a:ext uri="{FF2B5EF4-FFF2-40B4-BE49-F238E27FC236}">
                <a16:creationId xmlns:a16="http://schemas.microsoft.com/office/drawing/2014/main" xmlns="" id="{00000000-0008-0000-0800-0000B7A03300}"/>
              </a:ext>
            </a:extLst>
          </xdr:cNvPr>
          <xdr:cNvSpPr>
            <a:spLocks noChangeArrowheads="1"/>
          </xdr:cNvSpPr>
        </xdr:nvSpPr>
        <xdr:spPr bwMode="auto">
          <a:xfrm>
            <a:off x="6924675" y="16563975"/>
            <a:ext cx="533400" cy="152400"/>
          </a:xfrm>
          <a:prstGeom prst="rect">
            <a:avLst/>
          </a:prstGeom>
          <a:noFill/>
          <a:ln w="38100" algn="ctr">
            <a:solidFill>
              <a:srgbClr val="F79646"/>
            </a:solidFill>
            <a:round/>
            <a:headEnd/>
            <a:tailEnd/>
          </a:ln>
        </xdr:spPr>
      </xdr:sp>
      <xdr:cxnSp macro="">
        <xdr:nvCxnSpPr>
          <xdr:cNvPr id="3383480" name="Straight Arrow Connector 87">
            <a:extLst>
              <a:ext uri="{FF2B5EF4-FFF2-40B4-BE49-F238E27FC236}">
                <a16:creationId xmlns:a16="http://schemas.microsoft.com/office/drawing/2014/main" xmlns="" id="{00000000-0008-0000-0800-0000B8A03300}"/>
              </a:ext>
            </a:extLst>
          </xdr:cNvPr>
          <xdr:cNvCxnSpPr>
            <a:cxnSpLocks noChangeShapeType="1"/>
            <a:endCxn id="3383478" idx="1"/>
          </xdr:cNvCxnSpPr>
        </xdr:nvCxnSpPr>
        <xdr:spPr bwMode="auto">
          <a:xfrm flipV="1">
            <a:off x="5943600" y="16335375"/>
            <a:ext cx="981075" cy="585793"/>
          </a:xfrm>
          <a:prstGeom prst="straightConnector1">
            <a:avLst/>
          </a:prstGeom>
          <a:noFill/>
          <a:ln w="38100" algn="ctr">
            <a:solidFill>
              <a:srgbClr val="F79646"/>
            </a:solidFill>
            <a:round/>
            <a:headEnd/>
            <a:tailEnd type="arrow" w="med" len="med"/>
          </a:ln>
        </xdr:spPr>
      </xdr:cxnSp>
      <xdr:cxnSp macro="">
        <xdr:nvCxnSpPr>
          <xdr:cNvPr id="3383481" name="Straight Arrow Connector 88">
            <a:extLst>
              <a:ext uri="{FF2B5EF4-FFF2-40B4-BE49-F238E27FC236}">
                <a16:creationId xmlns:a16="http://schemas.microsoft.com/office/drawing/2014/main" xmlns="" id="{00000000-0008-0000-0800-0000B9A03300}"/>
              </a:ext>
            </a:extLst>
          </xdr:cNvPr>
          <xdr:cNvCxnSpPr>
            <a:cxnSpLocks noChangeShapeType="1"/>
            <a:endCxn id="3383479" idx="1"/>
          </xdr:cNvCxnSpPr>
        </xdr:nvCxnSpPr>
        <xdr:spPr bwMode="auto">
          <a:xfrm flipV="1">
            <a:off x="6115050" y="16640175"/>
            <a:ext cx="809625" cy="785817"/>
          </a:xfrm>
          <a:prstGeom prst="straightConnector1">
            <a:avLst/>
          </a:prstGeom>
          <a:noFill/>
          <a:ln w="38100" algn="ctr">
            <a:solidFill>
              <a:srgbClr val="F79646"/>
            </a:solidFill>
            <a:round/>
            <a:headEnd/>
            <a:tailEnd type="arrow" w="med" len="med"/>
          </a:ln>
        </xdr:spPr>
      </xdr:cxnSp>
    </xdr:grpSp>
    <xdr:clientData/>
  </xdr:twoCellAnchor>
  <xdr:twoCellAnchor>
    <xdr:from>
      <xdr:col>12</xdr:col>
      <xdr:colOff>504825</xdr:colOff>
      <xdr:row>83</xdr:row>
      <xdr:rowOff>85724</xdr:rowOff>
    </xdr:from>
    <xdr:to>
      <xdr:col>18</xdr:col>
      <xdr:colOff>352425</xdr:colOff>
      <xdr:row>113</xdr:row>
      <xdr:rowOff>133349</xdr:rowOff>
    </xdr:to>
    <xdr:sp macro="" textlink="">
      <xdr:nvSpPr>
        <xdr:cNvPr id="93" name="TextBox 92">
          <a:extLst>
            <a:ext uri="{FF2B5EF4-FFF2-40B4-BE49-F238E27FC236}">
              <a16:creationId xmlns:a16="http://schemas.microsoft.com/office/drawing/2014/main" xmlns="" id="{00000000-0008-0000-0800-00005D000000}"/>
            </a:ext>
          </a:extLst>
        </xdr:cNvPr>
        <xdr:cNvSpPr txBox="1"/>
      </xdr:nvSpPr>
      <xdr:spPr>
        <a:xfrm>
          <a:off x="7820025" y="12877799"/>
          <a:ext cx="3505200" cy="4905375"/>
        </a:xfrm>
        <a:prstGeom prst="rect">
          <a:avLst/>
        </a:prstGeom>
        <a:solidFill>
          <a:schemeClr val="accent1">
            <a:lumMod val="40000"/>
            <a:lumOff val="60000"/>
          </a:schemeClr>
        </a:solidFill>
        <a:ln w="381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The minimum</a:t>
          </a:r>
          <a:r>
            <a:rPr lang="en-US" sz="1100" baseline="0"/>
            <a:t> heat sink area calculation</a:t>
          </a:r>
          <a:r>
            <a:rPr lang="en-US" sz="1100"/>
            <a:t> was derived from data from a number of extruded heat sinks with flat fin type structure. </a:t>
          </a:r>
        </a:p>
        <a:p>
          <a:endParaRPr lang="en-US" sz="1100"/>
        </a:p>
        <a:p>
          <a:r>
            <a:rPr lang="en-US" sz="1100"/>
            <a:t>Source: "Physical constraints on the performance of LED lamp replacements for A-19, PAR-38 and MR-16 configurations", by: John W. Curran, LED Transformations, LLC</a:t>
          </a:r>
        </a:p>
        <a:p>
          <a:endParaRPr lang="en-US" sz="1100"/>
        </a:p>
        <a:p>
          <a:r>
            <a:rPr lang="en-US" sz="1100"/>
            <a:t>Original Source: Aavid Thermalloy data sheets, various extruded heat sink models</a:t>
          </a:r>
        </a:p>
        <a:p>
          <a:endParaRPr lang="en-US" sz="1100"/>
        </a:p>
        <a:p>
          <a:r>
            <a:rPr lang="en-US" sz="1100"/>
            <a:t>NOTE: THIS HAS NOT BEEN INDEPENDENTLY VERIFIED BY CREE, BUT CAME FROM ABOVE REFERENCED PAPER</a:t>
          </a:r>
        </a:p>
      </xdr:txBody>
    </xdr:sp>
    <xdr:clientData/>
  </xdr:twoCellAnchor>
  <xdr:twoCellAnchor editAs="oneCell">
    <xdr:from>
      <xdr:col>13</xdr:col>
      <xdr:colOff>152400</xdr:colOff>
      <xdr:row>99</xdr:row>
      <xdr:rowOff>19050</xdr:rowOff>
    </xdr:from>
    <xdr:to>
      <xdr:col>18</xdr:col>
      <xdr:colOff>0</xdr:colOff>
      <xdr:row>112</xdr:row>
      <xdr:rowOff>66675</xdr:rowOff>
    </xdr:to>
    <xdr:pic>
      <xdr:nvPicPr>
        <xdr:cNvPr id="3383472" name="Picture 1">
          <a:extLst>
            <a:ext uri="{FF2B5EF4-FFF2-40B4-BE49-F238E27FC236}">
              <a16:creationId xmlns:a16="http://schemas.microsoft.com/office/drawing/2014/main" xmlns="" id="{00000000-0008-0000-0800-0000B0A033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8077200" y="16049625"/>
          <a:ext cx="2895600" cy="2152650"/>
        </a:xfrm>
        <a:prstGeom prst="rect">
          <a:avLst/>
        </a:prstGeom>
        <a:noFill/>
        <a:ln w="9525">
          <a:noFill/>
          <a:miter lim="800000"/>
          <a:headEnd/>
          <a:tailEnd/>
        </a:ln>
      </xdr:spPr>
    </xdr:pic>
    <xdr:clientData/>
  </xdr:twoCellAnchor>
  <xdr:twoCellAnchor>
    <xdr:from>
      <xdr:col>3</xdr:col>
      <xdr:colOff>152400</xdr:colOff>
      <xdr:row>98</xdr:row>
      <xdr:rowOff>9525</xdr:rowOff>
    </xdr:from>
    <xdr:to>
      <xdr:col>9</xdr:col>
      <xdr:colOff>200025</xdr:colOff>
      <xdr:row>105</xdr:row>
      <xdr:rowOff>123825</xdr:rowOff>
    </xdr:to>
    <xdr:sp macro="" textlink="">
      <xdr:nvSpPr>
        <xdr:cNvPr id="94" name="TextBox 93">
          <a:extLst>
            <a:ext uri="{FF2B5EF4-FFF2-40B4-BE49-F238E27FC236}">
              <a16:creationId xmlns:a16="http://schemas.microsoft.com/office/drawing/2014/main" xmlns="" id="{00000000-0008-0000-0800-00005E000000}"/>
            </a:ext>
          </a:extLst>
        </xdr:cNvPr>
        <xdr:cNvSpPr txBox="1"/>
      </xdr:nvSpPr>
      <xdr:spPr>
        <a:xfrm>
          <a:off x="1981200" y="15230475"/>
          <a:ext cx="3705225" cy="1247775"/>
        </a:xfrm>
        <a:prstGeom prst="rect">
          <a:avLst/>
        </a:prstGeom>
        <a:solidFill>
          <a:schemeClr val="accent2">
            <a:lumMod val="60000"/>
            <a:lumOff val="40000"/>
          </a:schemeClr>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baseline="0">
              <a:solidFill>
                <a:schemeClr val="dk1"/>
              </a:solidFill>
              <a:latin typeface="+mn-lt"/>
              <a:ea typeface="+mn-ea"/>
              <a:cs typeface="+mn-cs"/>
            </a:rPr>
            <a:t>IMPORTANT NOTE</a:t>
          </a:r>
          <a:r>
            <a:rPr lang="en-US" sz="1600" baseline="0">
              <a:solidFill>
                <a:schemeClr val="dk1"/>
              </a:solidFill>
              <a:latin typeface="+mn-lt"/>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endParaRPr lang="en-US" sz="500" b="1" baseline="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You will get incorrect results for Modes 3, 4 &amp; 5 if you do not set the "LED Multiple" variable to the correct value! </a:t>
          </a:r>
        </a:p>
        <a:p>
          <a:pPr marL="0" marR="0" indent="0" algn="ctr" defTabSz="914400" eaLnBrk="1" fontAlgn="auto" latinLnBrk="0" hangingPunct="1">
            <a:lnSpc>
              <a:spcPct val="100000"/>
            </a:lnSpc>
            <a:spcBef>
              <a:spcPts val="0"/>
            </a:spcBef>
            <a:spcAft>
              <a:spcPts val="0"/>
            </a:spcAft>
            <a:buClrTx/>
            <a:buSzTx/>
            <a:buFontTx/>
            <a:buNone/>
            <a:tabLst/>
            <a:defRPr/>
          </a:pPr>
          <a:endParaRPr lang="en-US" sz="400" b="1" baseline="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mn-lt"/>
              <a:ea typeface="+mn-ea"/>
              <a:cs typeface="+mn-cs"/>
            </a:rPr>
            <a:t>This value is not set automatically by the "SYS # LED" parameter calculated by PCT.</a:t>
          </a:r>
          <a:endParaRPr lang="en-US" sz="1100" baseline="0">
            <a:solidFill>
              <a:schemeClr val="dk1"/>
            </a:solidFill>
            <a:latin typeface="+mn-lt"/>
            <a:ea typeface="+mn-ea"/>
            <a:cs typeface="+mn-cs"/>
          </a:endParaRPr>
        </a:p>
        <a:p>
          <a:pPr algn="ct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1</xdr:row>
      <xdr:rowOff>9525</xdr:rowOff>
    </xdr:from>
    <xdr:to>
      <xdr:col>13</xdr:col>
      <xdr:colOff>390525</xdr:colOff>
      <xdr:row>49</xdr:row>
      <xdr:rowOff>95250</xdr:rowOff>
    </xdr:to>
    <xdr:sp macro="" textlink="">
      <xdr:nvSpPr>
        <xdr:cNvPr id="2" name="TextBox 1">
          <a:extLst>
            <a:ext uri="{FF2B5EF4-FFF2-40B4-BE49-F238E27FC236}">
              <a16:creationId xmlns:a16="http://schemas.microsoft.com/office/drawing/2014/main" xmlns="" id="{00000000-0008-0000-0900-000002000000}"/>
            </a:ext>
          </a:extLst>
        </xdr:cNvPr>
        <xdr:cNvSpPr txBox="1"/>
      </xdr:nvSpPr>
      <xdr:spPr>
        <a:xfrm>
          <a:off x="180975" y="171450"/>
          <a:ext cx="8134350" cy="785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latin typeface="+mn-lt"/>
              <a:ea typeface="+mn-ea"/>
              <a:cs typeface="+mn-cs"/>
            </a:rPr>
            <a:t>Cree® Product</a:t>
          </a:r>
          <a:r>
            <a:rPr lang="en-US" sz="1100" b="1" baseline="0">
              <a:solidFill>
                <a:schemeClr val="dk1"/>
              </a:solidFill>
              <a:latin typeface="+mn-lt"/>
              <a:ea typeface="+mn-ea"/>
              <a:cs typeface="+mn-cs"/>
            </a:rPr>
            <a:t> Characterization Tool (PCT)</a:t>
          </a:r>
          <a:endParaRPr lang="en-US" sz="1100" b="1">
            <a:solidFill>
              <a:schemeClr val="dk1"/>
            </a:solidFill>
            <a:latin typeface="+mn-lt"/>
            <a:ea typeface="+mn-ea"/>
            <a:cs typeface="+mn-cs"/>
          </a:endParaRPr>
        </a:p>
        <a:p>
          <a:r>
            <a:rPr lang="en-US" sz="1100" b="1">
              <a:solidFill>
                <a:schemeClr val="dk1"/>
              </a:solidFill>
              <a:latin typeface="+mn-lt"/>
              <a:ea typeface="+mn-ea"/>
              <a:cs typeface="+mn-cs"/>
            </a:rPr>
            <a:t>SOFTWARE LICENSE AGREEMENT</a:t>
          </a:r>
        </a:p>
        <a:p>
          <a:r>
            <a:rPr lang="en-US" sz="1100">
              <a:solidFill>
                <a:schemeClr val="dk1"/>
              </a:solidFill>
              <a:latin typeface="+mn-lt"/>
              <a:ea typeface="+mn-ea"/>
              <a:cs typeface="+mn-cs"/>
            </a:rPr>
            <a:t> </a:t>
          </a:r>
        </a:p>
        <a:p>
          <a:r>
            <a:rPr lang="en-US" sz="1100">
              <a:solidFill>
                <a:schemeClr val="dk1"/>
              </a:solidFill>
              <a:latin typeface="+mn-lt"/>
              <a:ea typeface="+mn-ea"/>
              <a:cs typeface="+mn-cs"/>
            </a:rPr>
            <a:t>Cree, Inc., (“Cree”) grants to you a nonexclusive license to use this software in accordance with this agreement and applicable law.  The term “you” means you personally, unless you are downloading this software as representative of an organization, in which case “you” means that organization.  </a:t>
          </a:r>
        </a:p>
        <a:p>
          <a:r>
            <a:rPr lang="en-US" sz="1100">
              <a:solidFill>
                <a:schemeClr val="dk1"/>
              </a:solidFill>
              <a:latin typeface="+mn-lt"/>
              <a:ea typeface="+mn-ea"/>
              <a:cs typeface="+mn-cs"/>
            </a:rPr>
            <a:t> </a:t>
          </a:r>
        </a:p>
        <a:p>
          <a:r>
            <a:rPr lang="en-US" sz="1100">
              <a:solidFill>
                <a:schemeClr val="dk1"/>
              </a:solidFill>
              <a:latin typeface="+mn-lt"/>
              <a:ea typeface="+mn-ea"/>
              <a:cs typeface="+mn-cs"/>
            </a:rPr>
            <a:t>The term “software” refers to all of the materials provided in this download, and may consist of executable code, scripts, Excel worksheets, documentation in pdf format, or other items.  </a:t>
          </a:r>
        </a:p>
        <a:p>
          <a:r>
            <a:rPr lang="en-US" sz="1100">
              <a:solidFill>
                <a:schemeClr val="dk1"/>
              </a:solidFill>
              <a:latin typeface="+mn-lt"/>
              <a:ea typeface="+mn-ea"/>
              <a:cs typeface="+mn-cs"/>
            </a:rPr>
            <a:t> </a:t>
          </a:r>
        </a:p>
        <a:p>
          <a:r>
            <a:rPr lang="en-US" sz="1100">
              <a:solidFill>
                <a:schemeClr val="dk1"/>
              </a:solidFill>
              <a:latin typeface="+mn-lt"/>
              <a:ea typeface="+mn-ea"/>
              <a:cs typeface="+mn-cs"/>
            </a:rPr>
            <a:t>This software is provided without charge.  You are solely responsible for paying any taxes or other governmental charges that may result from your acceptance of this license or download or use of this software.</a:t>
          </a:r>
        </a:p>
        <a:p>
          <a:r>
            <a:rPr lang="en-US" sz="1100">
              <a:solidFill>
                <a:schemeClr val="dk1"/>
              </a:solidFill>
              <a:latin typeface="+mn-lt"/>
              <a:ea typeface="+mn-ea"/>
              <a:cs typeface="+mn-cs"/>
            </a:rPr>
            <a:t> </a:t>
          </a:r>
        </a:p>
        <a:p>
          <a:r>
            <a:rPr lang="en-US" sz="1100">
              <a:solidFill>
                <a:schemeClr val="dk1"/>
              </a:solidFill>
              <a:latin typeface="+mn-lt"/>
              <a:ea typeface="+mn-ea"/>
              <a:cs typeface="+mn-cs"/>
            </a:rPr>
            <a:t>You may use this software solely for your own internal use, and you may make as many copies as are reasonably necessary for such use.  You may not modify this software or incorporate it into any other software or electronic or printed material.  You may not translate this software or reverse engineer any compiled code, except to the extent allowed by applicable law.  </a:t>
          </a:r>
        </a:p>
        <a:p>
          <a:r>
            <a:rPr lang="en-US" sz="1100">
              <a:solidFill>
                <a:schemeClr val="dk1"/>
              </a:solidFill>
              <a:latin typeface="+mn-lt"/>
              <a:ea typeface="+mn-ea"/>
              <a:cs typeface="+mn-cs"/>
            </a:rPr>
            <a:t> </a:t>
          </a:r>
        </a:p>
        <a:p>
          <a:r>
            <a:rPr lang="en-US" sz="1100">
              <a:solidFill>
                <a:schemeClr val="dk1"/>
              </a:solidFill>
              <a:latin typeface="+mn-lt"/>
              <a:ea typeface="+mn-ea"/>
              <a:cs typeface="+mn-cs"/>
            </a:rPr>
            <a:t>You may not distribute this software or make it available for use by others through a website or other means. You may not transfer, assign, or sublicense any of your rights under this agreement.</a:t>
          </a:r>
        </a:p>
        <a:p>
          <a:r>
            <a:rPr lang="en-US" sz="1100">
              <a:solidFill>
                <a:schemeClr val="dk1"/>
              </a:solidFill>
              <a:latin typeface="+mn-lt"/>
              <a:ea typeface="+mn-ea"/>
              <a:cs typeface="+mn-cs"/>
            </a:rPr>
            <a:t> </a:t>
          </a:r>
        </a:p>
        <a:p>
          <a:r>
            <a:rPr lang="en-US" sz="1100">
              <a:solidFill>
                <a:schemeClr val="dk1"/>
              </a:solidFill>
              <a:latin typeface="+mn-lt"/>
              <a:ea typeface="+mn-ea"/>
              <a:cs typeface="+mn-cs"/>
            </a:rPr>
            <a:t>This software is protected by copyright law.  Cree and/or its licensors retain all right, title and interest in the copyright to this software, subject to the express terms of this agreement.</a:t>
          </a:r>
        </a:p>
        <a:p>
          <a:r>
            <a:rPr lang="en-US" sz="1100">
              <a:solidFill>
                <a:schemeClr val="dk1"/>
              </a:solidFill>
              <a:latin typeface="+mn-lt"/>
              <a:ea typeface="+mn-ea"/>
              <a:cs typeface="+mn-cs"/>
            </a:rPr>
            <a:t> </a:t>
          </a:r>
        </a:p>
        <a:p>
          <a:r>
            <a:rPr lang="en-US" sz="1100">
              <a:solidFill>
                <a:schemeClr val="dk1"/>
              </a:solidFill>
              <a:latin typeface="+mn-lt"/>
              <a:ea typeface="+mn-ea"/>
              <a:cs typeface="+mn-cs"/>
            </a:rPr>
            <a:t>This software is provided AS IS, without express or implied warranty of any kind.  CREE EXPRESSLY DISCLAIMS ANY WARRANTIES OF NONINFRINGEMENT OR IMPLIED WARRANTIES OF MERCHANTABILITY OR FITNESS FOR ANY PARTICULAR PURPOSE.  For avoidance of doubt, this software is not intended for consumer use.</a:t>
          </a:r>
        </a:p>
        <a:p>
          <a:r>
            <a:rPr lang="en-US" sz="1100">
              <a:solidFill>
                <a:schemeClr val="dk1"/>
              </a:solidFill>
              <a:latin typeface="+mn-lt"/>
              <a:ea typeface="+mn-ea"/>
              <a:cs typeface="+mn-cs"/>
            </a:rPr>
            <a:t> </a:t>
          </a:r>
        </a:p>
        <a:p>
          <a:r>
            <a:rPr lang="en-US" sz="1100">
              <a:solidFill>
                <a:schemeClr val="dk1"/>
              </a:solidFill>
              <a:latin typeface="+mn-lt"/>
              <a:ea typeface="+mn-ea"/>
              <a:cs typeface="+mn-cs"/>
            </a:rPr>
            <a:t>Cree may, at its sole discretion, respond to inquiries concerning use and operation of this software, or from time to time provide modifications to this software.  Cree has no obligation, however, to provide any assistance, support, corrections, updates, or new versions relating to this software.   </a:t>
          </a:r>
        </a:p>
        <a:p>
          <a:r>
            <a:rPr lang="en-US" sz="1100">
              <a:solidFill>
                <a:schemeClr val="dk1"/>
              </a:solidFill>
              <a:latin typeface="+mn-lt"/>
              <a:ea typeface="+mn-ea"/>
              <a:cs typeface="+mn-cs"/>
            </a:rPr>
            <a:t> </a:t>
          </a:r>
        </a:p>
        <a:p>
          <a:pPr hangingPunct="0"/>
          <a:r>
            <a:rPr lang="en-US" sz="1100">
              <a:solidFill>
                <a:schemeClr val="dk1"/>
              </a:solidFill>
              <a:latin typeface="+mn-lt"/>
              <a:ea typeface="+mn-ea"/>
              <a:cs typeface="+mn-cs"/>
            </a:rPr>
            <a:t>NEITHER CREE NOR ITS LICENSORS, IF ANY, SHALL HAVE ANY LIABILITY FOR ANY ACTUAL, CONSEQUENTIAL, INCIDENTAL, SPECIAL, INDIRECT, OR OTHER DAMAGES ARISING OUT OF THE USE OR LICENSE OF THIS SOFTWARE, AND YOU ASSUME ALL RISK RELATING TO USE OF THIS SOFTWARE REGARDLESS OF THE THEORY OF LIABILITY (INCLUDING NEGLIGENCE AND STRICT LIABILITY).  This limitation upon liability applies without regard to whether other provisions of this agreement have been breached or have proven ineffective.  </a:t>
          </a:r>
        </a:p>
        <a:p>
          <a:r>
            <a:rPr lang="en-US" sz="1100">
              <a:solidFill>
                <a:schemeClr val="dk1"/>
              </a:solidFill>
              <a:latin typeface="+mn-lt"/>
              <a:ea typeface="+mn-ea"/>
              <a:cs typeface="+mn-cs"/>
            </a:rPr>
            <a:t> </a:t>
          </a:r>
        </a:p>
        <a:p>
          <a:r>
            <a:rPr lang="en-US" sz="1100">
              <a:solidFill>
                <a:schemeClr val="dk1"/>
              </a:solidFill>
              <a:latin typeface="+mn-lt"/>
              <a:ea typeface="+mn-ea"/>
              <a:cs typeface="+mn-cs"/>
            </a:rPr>
            <a:t>Cree is headquartered in, and manages its websites from, the State of North Carolina in the United States of America.  This Agreement shall be governed by and construed in accordance with the laws of the State of North Carolina and the laws of the United States of America prevailing in such State, without regard to conflicts of laws provisions.  </a:t>
          </a:r>
        </a:p>
        <a:p>
          <a:r>
            <a:rPr lang="en-US" sz="1100">
              <a:solidFill>
                <a:schemeClr val="dk1"/>
              </a:solidFill>
              <a:latin typeface="+mn-lt"/>
              <a:ea typeface="+mn-ea"/>
              <a:cs typeface="+mn-cs"/>
            </a:rPr>
            <a:t> </a:t>
          </a:r>
        </a:p>
        <a:p>
          <a:r>
            <a:rPr lang="en-US" sz="1100">
              <a:solidFill>
                <a:schemeClr val="dk1"/>
              </a:solidFill>
              <a:latin typeface="+mn-lt"/>
              <a:ea typeface="+mn-ea"/>
              <a:cs typeface="+mn-cs"/>
            </a:rPr>
            <a:t>This Agreement sets forth the entire agreement and understanding between you and Cree concerning the software.  No modification to the terms of this agreement will be binding unless in writing and signed by both you and Cree.   Failure to insist upon strict compliance with any provision of this agreement shall not be deemed a waiver of that provision.  If any of the terms of this agreement are or become or are declared to be invalid or void by any court or tribunal of competent jurisdiction, such term or terms shall be null and void and shall be deemed severed from this agreement and all the remaining terms of this agreement shall remain in full force and effect. </a:t>
          </a:r>
        </a:p>
        <a:p>
          <a:endParaRPr lang="en-US" sz="1100"/>
        </a:p>
      </xdr:txBody>
    </xdr:sp>
    <xdr:clientData/>
  </xdr:twoCellAnchor>
</xdr:wsDr>
</file>

<file path=xl/theme/theme1.xml><?xml version="1.0" encoding="utf-8"?>
<a:theme xmlns:a="http://schemas.openxmlformats.org/drawingml/2006/main" name="Office Theme">
  <a:themeElements>
    <a:clrScheme name="Cree 2015">
      <a:dk1>
        <a:srgbClr val="000000"/>
      </a:dk1>
      <a:lt1>
        <a:sysClr val="window" lastClr="FFFFFF"/>
      </a:lt1>
      <a:dk2>
        <a:srgbClr val="2C2C2C"/>
      </a:dk2>
      <a:lt2>
        <a:srgbClr val="C9C9C9"/>
      </a:lt2>
      <a:accent1>
        <a:srgbClr val="5480C3"/>
      </a:accent1>
      <a:accent2>
        <a:srgbClr val="D6511D"/>
      </a:accent2>
      <a:accent3>
        <a:srgbClr val="AAC11E"/>
      </a:accent3>
      <a:accent4>
        <a:srgbClr val="1F497D"/>
      </a:accent4>
      <a:accent5>
        <a:srgbClr val="E0E0DF"/>
      </a:accent5>
      <a:accent6>
        <a:srgbClr val="B3C1E2"/>
      </a:accent6>
      <a:hlink>
        <a:srgbClr val="0000FF"/>
      </a:hlink>
      <a:folHlink>
        <a:srgbClr val="800080"/>
      </a:folHlink>
    </a:clrScheme>
    <a:fontScheme name="Cree 2015">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vmlDrawing" Target="../drawings/vmlDrawing1.v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3.vml"/><Relationship Id="rId7" Type="http://schemas.openxmlformats.org/officeDocument/2006/relationships/ctrlProp" Target="../ctrlProps/ctrlProp2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0.xml"/><Relationship Id="rId7" Type="http://schemas.openxmlformats.org/officeDocument/2006/relationships/ctrlProp" Target="../ctrlProps/ctrlProp29.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6" Type="http://schemas.openxmlformats.org/officeDocument/2006/relationships/ctrlProp" Target="../ctrlProps/ctrlProp28.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U44"/>
  <sheetViews>
    <sheetView tabSelected="1" topLeftCell="B1" zoomScaleNormal="100" workbookViewId="0">
      <pane ySplit="10" topLeftCell="A11" activePane="bottomLeft" state="frozen"/>
      <selection activeCell="B1" sqref="B1"/>
      <selection pane="bottomLeft" activeCell="G5" sqref="G5"/>
    </sheetView>
  </sheetViews>
  <sheetFormatPr defaultRowHeight="12.75"/>
  <cols>
    <col min="1" max="1" width="4" style="68" hidden="1" customWidth="1"/>
    <col min="2" max="2" width="9.5703125" style="68" customWidth="1"/>
    <col min="3" max="6" width="9.7109375" style="68" customWidth="1"/>
    <col min="7" max="7" width="4.28515625" style="68" customWidth="1"/>
    <col min="8" max="11" width="9.7109375" style="68" customWidth="1"/>
    <col min="12" max="12" width="4.28515625" style="68" customWidth="1"/>
    <col min="13" max="16" width="9.7109375" style="68" customWidth="1"/>
    <col min="17" max="17" width="4.28515625" style="68" customWidth="1"/>
    <col min="18" max="18" width="1.42578125" style="68" customWidth="1"/>
    <col min="19" max="19" width="8.42578125" style="68" customWidth="1"/>
    <col min="20" max="20" width="8.5703125" style="68" customWidth="1"/>
    <col min="21" max="16384" width="9.140625" style="68"/>
  </cols>
  <sheetData>
    <row r="1" spans="1:21" ht="21" customHeight="1" thickTop="1">
      <c r="B1" s="147" t="s">
        <v>23</v>
      </c>
      <c r="C1" s="148">
        <v>4</v>
      </c>
      <c r="D1" s="148">
        <v>5</v>
      </c>
      <c r="E1" s="148">
        <v>2</v>
      </c>
      <c r="F1" s="149">
        <v>3</v>
      </c>
      <c r="G1" s="150"/>
      <c r="H1" s="150"/>
      <c r="I1" s="418" t="s">
        <v>54</v>
      </c>
      <c r="J1" s="418"/>
      <c r="K1" s="418"/>
      <c r="L1" s="150"/>
      <c r="M1" s="150">
        <v>8</v>
      </c>
      <c r="N1" s="151"/>
      <c r="O1" s="150"/>
      <c r="P1" s="150"/>
      <c r="Q1" s="150"/>
      <c r="R1" s="69">
        <f>'led1'!B39</f>
        <v>2</v>
      </c>
      <c r="S1" s="172" t="s">
        <v>310</v>
      </c>
      <c r="T1" s="70" t="b">
        <f>AND(U7&lt;&gt;0,U8&lt;&gt;0)</f>
        <v>0</v>
      </c>
      <c r="U1" s="71" t="s">
        <v>324</v>
      </c>
    </row>
    <row r="2" spans="1:21" ht="7.5" customHeight="1" thickBot="1">
      <c r="B2" s="72"/>
      <c r="C2" s="73"/>
      <c r="D2" s="73"/>
      <c r="E2" s="73"/>
      <c r="F2" s="74"/>
      <c r="G2" s="75"/>
      <c r="H2" s="75"/>
      <c r="I2" s="72"/>
      <c r="J2" s="75"/>
      <c r="K2" s="76"/>
      <c r="L2" s="75"/>
      <c r="M2" s="75"/>
      <c r="N2" s="76"/>
      <c r="O2" s="75"/>
      <c r="P2" s="75"/>
      <c r="Q2" s="75"/>
      <c r="R2" s="77"/>
      <c r="S2" s="78"/>
      <c r="T2" s="79"/>
      <c r="U2" s="80"/>
    </row>
    <row r="3" spans="1:21" ht="12" customHeight="1" thickTop="1" thickBot="1">
      <c r="A3" s="81"/>
      <c r="B3" s="147" t="s">
        <v>47</v>
      </c>
      <c r="C3" s="418" t="s">
        <v>293</v>
      </c>
      <c r="D3" s="418"/>
      <c r="E3" s="82">
        <v>1200</v>
      </c>
      <c r="F3" s="418" t="s">
        <v>292</v>
      </c>
      <c r="G3" s="418"/>
      <c r="H3" s="418"/>
      <c r="I3" s="83">
        <v>0.9</v>
      </c>
      <c r="J3" s="418" t="s">
        <v>291</v>
      </c>
      <c r="K3" s="418"/>
      <c r="L3" s="418"/>
      <c r="M3" s="83">
        <v>1</v>
      </c>
      <c r="N3" s="411"/>
      <c r="O3" s="412"/>
      <c r="P3" s="412"/>
      <c r="Q3" s="412"/>
      <c r="R3" s="77"/>
      <c r="S3" s="407" t="s">
        <v>319</v>
      </c>
      <c r="T3" s="84" t="s">
        <v>817</v>
      </c>
      <c r="U3" s="85">
        <v>4</v>
      </c>
    </row>
    <row r="4" spans="1:21" ht="12" customHeight="1" thickBot="1">
      <c r="A4" s="81"/>
      <c r="B4" s="86"/>
      <c r="C4" s="87"/>
      <c r="D4" s="87"/>
      <c r="E4" s="87"/>
      <c r="F4" s="88"/>
      <c r="G4" s="89"/>
      <c r="H4" s="87"/>
      <c r="I4" s="87"/>
      <c r="J4" s="87"/>
      <c r="K4" s="90"/>
      <c r="L4" s="91"/>
      <c r="M4" s="87"/>
      <c r="N4" s="87"/>
      <c r="O4" s="87"/>
      <c r="P4" s="90"/>
      <c r="Q4" s="75"/>
      <c r="R4" s="77"/>
      <c r="S4" s="407"/>
      <c r="T4" s="92" t="s">
        <v>309</v>
      </c>
      <c r="U4" s="93">
        <v>1</v>
      </c>
    </row>
    <row r="5" spans="1:21" ht="12" customHeight="1" thickTop="1" thickBot="1">
      <c r="A5" s="81"/>
      <c r="B5" s="417" t="s">
        <v>3</v>
      </c>
      <c r="C5" s="408" t="s">
        <v>48</v>
      </c>
      <c r="D5" s="409"/>
      <c r="E5" s="409"/>
      <c r="F5" s="410"/>
      <c r="G5" s="94"/>
      <c r="H5" s="408" t="s">
        <v>49</v>
      </c>
      <c r="I5" s="409"/>
      <c r="J5" s="409"/>
      <c r="K5" s="410"/>
      <c r="L5" s="95"/>
      <c r="M5" s="408" t="s">
        <v>50</v>
      </c>
      <c r="N5" s="409"/>
      <c r="O5" s="409"/>
      <c r="P5" s="410"/>
      <c r="Q5" s="75"/>
      <c r="R5" s="77"/>
      <c r="S5" s="407"/>
      <c r="T5" s="96" t="s">
        <v>318</v>
      </c>
      <c r="U5" s="97">
        <v>2</v>
      </c>
    </row>
    <row r="6" spans="1:21" ht="19.5" customHeight="1" thickTop="1" thickBot="1">
      <c r="B6" s="417"/>
      <c r="C6" s="98" t="s">
        <v>2</v>
      </c>
      <c r="D6" s="99">
        <v>1</v>
      </c>
      <c r="E6" s="100"/>
      <c r="F6" s="101"/>
      <c r="G6" s="102"/>
      <c r="H6" s="103" t="s">
        <v>2</v>
      </c>
      <c r="I6" s="104">
        <v>1</v>
      </c>
      <c r="J6" s="105"/>
      <c r="K6" s="106"/>
      <c r="L6" s="102"/>
      <c r="M6" s="107" t="s">
        <v>2</v>
      </c>
      <c r="N6" s="108">
        <v>1</v>
      </c>
      <c r="O6" s="109"/>
      <c r="P6" s="110"/>
      <c r="Q6" s="75"/>
      <c r="R6" s="77"/>
      <c r="S6" s="415" t="s">
        <v>330</v>
      </c>
      <c r="T6" s="416"/>
      <c r="U6" s="416"/>
    </row>
    <row r="7" spans="1:21" ht="18" customHeight="1" thickTop="1" thickBot="1">
      <c r="B7" s="417"/>
      <c r="C7" s="98" t="s">
        <v>5</v>
      </c>
      <c r="D7" s="100">
        <v>1</v>
      </c>
      <c r="E7" s="111"/>
      <c r="F7" s="112">
        <f>INDEX(Models!$U$3:$CM$1963,$D$6*2,$D$7)</f>
        <v>0</v>
      </c>
      <c r="G7" s="102"/>
      <c r="H7" s="103" t="s">
        <v>5</v>
      </c>
      <c r="I7" s="113">
        <v>1</v>
      </c>
      <c r="J7" s="114"/>
      <c r="K7" s="115">
        <f>INDEX(Models!$U$3:$CM$1963,$I$6*2,$I$7)</f>
        <v>0</v>
      </c>
      <c r="L7" s="102"/>
      <c r="M7" s="107" t="s">
        <v>5</v>
      </c>
      <c r="N7" s="116">
        <v>1</v>
      </c>
      <c r="O7" s="117"/>
      <c r="P7" s="118">
        <f>INDEX(Models!$U$3:$CM$1963,$N$6*2,$N$7)</f>
        <v>0</v>
      </c>
      <c r="Q7" s="75"/>
      <c r="R7" s="77"/>
      <c r="S7" s="119" t="b">
        <f>NOT(U7=0)</f>
        <v>0</v>
      </c>
      <c r="T7" s="120" t="s">
        <v>312</v>
      </c>
      <c r="U7" s="121"/>
    </row>
    <row r="8" spans="1:21" ht="18" customHeight="1" thickTop="1" thickBot="1">
      <c r="B8" s="417"/>
      <c r="C8" s="122" t="s">
        <v>12</v>
      </c>
      <c r="D8" s="123">
        <v>0</v>
      </c>
      <c r="E8" s="111">
        <v>2</v>
      </c>
      <c r="F8" s="169">
        <v>25</v>
      </c>
      <c r="G8" s="102"/>
      <c r="H8" s="124" t="s">
        <v>12</v>
      </c>
      <c r="I8" s="125">
        <v>0</v>
      </c>
      <c r="J8" s="114">
        <v>2</v>
      </c>
      <c r="K8" s="170">
        <v>25</v>
      </c>
      <c r="L8" s="102"/>
      <c r="M8" s="126" t="s">
        <v>12</v>
      </c>
      <c r="N8" s="127">
        <v>0</v>
      </c>
      <c r="O8" s="117">
        <v>2</v>
      </c>
      <c r="P8" s="171">
        <v>25</v>
      </c>
      <c r="Q8" s="75"/>
      <c r="R8" s="77"/>
      <c r="S8" s="413" t="s">
        <v>325</v>
      </c>
      <c r="T8" s="128" t="s">
        <v>311</v>
      </c>
      <c r="U8" s="129"/>
    </row>
    <row r="9" spans="1:21" ht="18" customHeight="1" thickTop="1" thickBot="1">
      <c r="B9" s="417"/>
      <c r="C9" s="130" t="s">
        <v>787</v>
      </c>
      <c r="D9" s="131">
        <v>0</v>
      </c>
      <c r="E9" s="132" t="s">
        <v>256</v>
      </c>
      <c r="F9" s="133">
        <v>1</v>
      </c>
      <c r="G9" s="134"/>
      <c r="H9" s="135" t="s">
        <v>787</v>
      </c>
      <c r="I9" s="136">
        <v>0</v>
      </c>
      <c r="J9" s="137" t="s">
        <v>256</v>
      </c>
      <c r="K9" s="138">
        <v>1</v>
      </c>
      <c r="L9" s="134"/>
      <c r="M9" s="139" t="s">
        <v>787</v>
      </c>
      <c r="N9" s="140">
        <v>0</v>
      </c>
      <c r="O9" s="139" t="s">
        <v>256</v>
      </c>
      <c r="P9" s="141">
        <v>1</v>
      </c>
      <c r="Q9" s="75"/>
      <c r="R9" s="77"/>
      <c r="S9" s="414"/>
      <c r="T9" s="142" t="s">
        <v>326</v>
      </c>
      <c r="U9" s="143"/>
    </row>
    <row r="10" spans="1:21" ht="13.5" thickTop="1">
      <c r="B10" s="417"/>
      <c r="C10" s="144" t="str">
        <f>IF($D$6=1,"",INDEX(Lookups!$G$2:$G$150,C$1))</f>
        <v/>
      </c>
      <c r="D10" s="157" t="str">
        <f>IF($D$6=1,"",INDEX(Lookups!$G$2:$G$150,D$1))</f>
        <v/>
      </c>
      <c r="E10" s="157" t="str">
        <f>IF($D$6=1,"",INDEX(Lookups!$G$2:$G$150,E$1))</f>
        <v/>
      </c>
      <c r="F10" s="158" t="str">
        <f>IF($D$6=1,"",INDEX(Lookups!$G$2:$G$150,F$1))</f>
        <v/>
      </c>
      <c r="G10" s="102"/>
      <c r="H10" s="145" t="str">
        <f>IF($I$6=1,"",INDEX(Lookups!$G$2:$G$150,C$1))</f>
        <v/>
      </c>
      <c r="I10" s="159" t="str">
        <f>IF($I$6=1,"",INDEX(Lookups!$G$2:$G$150,D$1))</f>
        <v/>
      </c>
      <c r="J10" s="159" t="str">
        <f>IF($I$6=1,"",INDEX(Lookups!$G$2:$G$150,E$1))</f>
        <v/>
      </c>
      <c r="K10" s="160" t="str">
        <f>IF($I$6=1,"",INDEX(Lookups!$G$2:$G$150,F$1))</f>
        <v/>
      </c>
      <c r="L10" s="102"/>
      <c r="M10" s="146" t="str">
        <f>IF($N$6=1,"",INDEX(Lookups!$G$2:$G$150,C$1))</f>
        <v/>
      </c>
      <c r="N10" s="161" t="str">
        <f>IF($N$6=1,"",INDEX(Lookups!$G$2:$G$150,D$1))</f>
        <v/>
      </c>
      <c r="O10" s="161" t="str">
        <f>IF($N$6=1,"",INDEX(Lookups!$G$2:$G$150,E$1))</f>
        <v/>
      </c>
      <c r="P10" s="162" t="str">
        <f>IF($N$6=1,"",INDEX(Lookups!$G$2:$G$150,F$1))</f>
        <v/>
      </c>
      <c r="Q10" s="75"/>
      <c r="R10" s="77"/>
      <c r="S10" s="77"/>
      <c r="T10" s="77"/>
      <c r="U10" s="77"/>
    </row>
    <row r="11" spans="1:21" ht="14.25">
      <c r="A11" s="68">
        <v>1</v>
      </c>
      <c r="B11" s="173">
        <f>IF(A11=0,0,INDEX(Lookups!$K$2:$V$34,$A11,$M$1))</f>
        <v>0.15</v>
      </c>
      <c r="C11" s="152" t="e">
        <f>IF(OR($B11=0,C$1=1),NA(),VLOOKUP($B11,'led1'!$E$4:$BM$198,C$1+3,FALSE))</f>
        <v>#N/A</v>
      </c>
      <c r="D11" s="163" t="e">
        <f>IF(OR($B11=0,D$1=1),NA(),VLOOKUP($B11,'led1'!$E$4:$BM$198,D$1+3,FALSE))</f>
        <v>#N/A</v>
      </c>
      <c r="E11" s="163" t="e">
        <f>IF(OR($B11=0,E$1=1),NA(),VLOOKUP($B11,'led1'!$E$4:$BM$198,E$1+3,FALSE))</f>
        <v>#N/A</v>
      </c>
      <c r="F11" s="164" t="e">
        <f>IF(OR($B11=0,F$1=1),NA(),VLOOKUP($B11,'led1'!$E$4:$BM$198,F$1+3,FALSE))</f>
        <v>#N/A</v>
      </c>
      <c r="G11" s="153"/>
      <c r="H11" s="152" t="e">
        <f>IF(OR($B11=0,C$1=1),NA(),VLOOKUP($B11,'led2'!$E$4:$BM$179,C$1+3,FALSE))</f>
        <v>#N/A</v>
      </c>
      <c r="I11" s="163" t="e">
        <f>IF(OR($B11=0,D$1=1),NA(),VLOOKUP($B11,'led2'!$E$4:$BM$179,D$1+3,FALSE))</f>
        <v>#N/A</v>
      </c>
      <c r="J11" s="163" t="e">
        <f>IF(OR($B11=0,E$1=1),NA(),VLOOKUP($B11,'led2'!$E$4:$BM$179,E$1+3,FALSE))</f>
        <v>#N/A</v>
      </c>
      <c r="K11" s="164" t="e">
        <f>IF(OR($B11=0,F$1=1),NA(),VLOOKUP($B11,'led2'!$E$4:$BM$179,F$1+3,FALSE))</f>
        <v>#N/A</v>
      </c>
      <c r="L11" s="153"/>
      <c r="M11" s="152" t="e">
        <f>IF(OR($B11=0,C$1=1),NA(),VLOOKUP($B11,'led3'!$E$4:$BL$179,C$1+3,FALSE))</f>
        <v>#N/A</v>
      </c>
      <c r="N11" s="163" t="e">
        <f>IF(OR($B11=0,D$1=1),NA(),VLOOKUP($B11,'led3'!$E$4:$BL$179,D$1+3,FALSE))</f>
        <v>#N/A</v>
      </c>
      <c r="O11" s="163" t="e">
        <f>IF(OR($B11=0,E$1=1),NA(),VLOOKUP($B11,'led3'!$E$4:$BL$179,E$1+3,FALSE))</f>
        <v>#N/A</v>
      </c>
      <c r="P11" s="164" t="e">
        <f>IF(OR($B11=0,F$1=1),NA(),VLOOKUP($B11,'led3'!$E$4:$BL$179,F$1+3,FALSE))</f>
        <v>#N/A</v>
      </c>
      <c r="Q11" s="153"/>
      <c r="R11" s="77"/>
      <c r="S11" s="77"/>
      <c r="T11" s="77"/>
      <c r="U11" s="77"/>
    </row>
    <row r="12" spans="1:21" ht="14.25">
      <c r="A12" s="68">
        <v>2</v>
      </c>
      <c r="B12" s="174">
        <f>IF(A12=0,0,INDEX(Lookups!$K$2:$V$34,$A12,$M$1))</f>
        <v>0.2</v>
      </c>
      <c r="C12" s="155" t="e">
        <f>IF(OR($B12=0,C$1=1),NA(),VLOOKUP($B12,'led1'!$E$4:$BM$198,C$1+3,FALSE))</f>
        <v>#N/A</v>
      </c>
      <c r="D12" s="165" t="e">
        <f>IF(OR($B12=0,D$1=1),NA(),VLOOKUP($B12,'led1'!$E$4:$BM$198,D$1+3,FALSE))</f>
        <v>#N/A</v>
      </c>
      <c r="E12" s="165" t="e">
        <f>IF(OR($B12=0,E$1=1),NA(),VLOOKUP($B12,'led1'!$E$4:$BM$198,E$1+3,FALSE))</f>
        <v>#N/A</v>
      </c>
      <c r="F12" s="166" t="e">
        <f>IF(OR($B12=0,F$1=1),NA(),VLOOKUP($B12,'led1'!$E$4:$BM$198,F$1+3,FALSE))</f>
        <v>#N/A</v>
      </c>
      <c r="G12" s="156"/>
      <c r="H12" s="155" t="e">
        <f>IF(OR($B12=0,C$1=1),NA(),VLOOKUP($B12,'led2'!$E$4:$BM$179,C$1+3,FALSE))</f>
        <v>#N/A</v>
      </c>
      <c r="I12" s="165" t="e">
        <f>IF(OR($B12=0,D$1=1),NA(),VLOOKUP($B12,'led2'!$E$4:$BM$179,D$1+3,FALSE))</f>
        <v>#N/A</v>
      </c>
      <c r="J12" s="165" t="e">
        <f>IF(OR($B12=0,E$1=1),NA(),VLOOKUP($B12,'led2'!$E$4:$BM$179,E$1+3,FALSE))</f>
        <v>#N/A</v>
      </c>
      <c r="K12" s="166" t="e">
        <f>IF(OR($B12=0,F$1=1),NA(),VLOOKUP($B12,'led2'!$E$4:$BM$179,F$1+3,FALSE))</f>
        <v>#N/A</v>
      </c>
      <c r="L12" s="156"/>
      <c r="M12" s="155" t="e">
        <f>IF(OR($B12=0,C$1=1),NA(),VLOOKUP($B12,'led3'!$E$4:$BL$179,C$1+3,FALSE))</f>
        <v>#N/A</v>
      </c>
      <c r="N12" s="165" t="e">
        <f>IF(OR($B12=0,D$1=1),NA(),VLOOKUP($B12,'led3'!$E$4:$BL$179,D$1+3,FALSE))</f>
        <v>#N/A</v>
      </c>
      <c r="O12" s="165" t="e">
        <f>IF(OR($B12=0,E$1=1),NA(),VLOOKUP($B12,'led3'!$E$4:$BL$179,E$1+3,FALSE))</f>
        <v>#N/A</v>
      </c>
      <c r="P12" s="166" t="e">
        <f>IF(OR($B12=0,F$1=1),NA(),VLOOKUP($B12,'led3'!$E$4:$BL$179,F$1+3,FALSE))</f>
        <v>#N/A</v>
      </c>
      <c r="Q12" s="156"/>
      <c r="R12" s="77"/>
      <c r="S12" s="77"/>
      <c r="T12" s="77"/>
      <c r="U12" s="77"/>
    </row>
    <row r="13" spans="1:21" ht="14.25">
      <c r="A13" s="68">
        <v>3</v>
      </c>
      <c r="B13" s="173">
        <f>IF(A13=0,0,INDEX(Lookups!$K$2:$V$34,$A13,$M$1))</f>
        <v>0.25</v>
      </c>
      <c r="C13" s="152" t="e">
        <f>IF(OR($B13=0,C$1=1),NA(),VLOOKUP($B13,'led1'!$E$4:$BM$198,C$1+3,FALSE))</f>
        <v>#N/A</v>
      </c>
      <c r="D13" s="163" t="e">
        <f>IF(OR($B13=0,D$1=1),NA(),VLOOKUP($B13,'led1'!$E$4:$BM$198,D$1+3,FALSE))</f>
        <v>#N/A</v>
      </c>
      <c r="E13" s="163" t="e">
        <f>IF(OR($B13=0,E$1=1),NA(),VLOOKUP($B13,'led1'!$E$4:$BM$198,E$1+3,FALSE))</f>
        <v>#N/A</v>
      </c>
      <c r="F13" s="164" t="e">
        <f>IF(OR($B13=0,F$1=1),NA(),VLOOKUP($B13,'led1'!$E$4:$BM$198,F$1+3,FALSE))</f>
        <v>#N/A</v>
      </c>
      <c r="G13" s="153"/>
      <c r="H13" s="152" t="e">
        <f>IF(OR($B13=0,C$1=1),NA(),VLOOKUP($B13,'led2'!$E$4:$BM$179,C$1+3,FALSE))</f>
        <v>#N/A</v>
      </c>
      <c r="I13" s="163" t="e">
        <f>IF(OR($B13=0,D$1=1),NA(),VLOOKUP($B13,'led2'!$E$4:$BM$179,D$1+3,FALSE))</f>
        <v>#N/A</v>
      </c>
      <c r="J13" s="163" t="e">
        <f>IF(OR($B13=0,E$1=1),NA(),VLOOKUP($B13,'led2'!$E$4:$BM$179,E$1+3,FALSE))</f>
        <v>#N/A</v>
      </c>
      <c r="K13" s="164" t="e">
        <f>IF(OR($B13=0,F$1=1),NA(),VLOOKUP($B13,'led2'!$E$4:$BM$179,F$1+3,FALSE))</f>
        <v>#N/A</v>
      </c>
      <c r="L13" s="153"/>
      <c r="M13" s="152" t="e">
        <f>IF(OR($B13=0,C$1=1),NA(),VLOOKUP($B13,'led3'!$E$4:$BL$179,C$1+3,FALSE))</f>
        <v>#N/A</v>
      </c>
      <c r="N13" s="163" t="e">
        <f>IF(OR($B13=0,D$1=1),NA(),VLOOKUP($B13,'led3'!$E$4:$BL$179,D$1+3,FALSE))</f>
        <v>#N/A</v>
      </c>
      <c r="O13" s="163" t="e">
        <f>IF(OR($B13=0,E$1=1),NA(),VLOOKUP($B13,'led3'!$E$4:$BL$179,E$1+3,FALSE))</f>
        <v>#N/A</v>
      </c>
      <c r="P13" s="164" t="e">
        <f>IF(OR($B13=0,F$1=1),NA(),VLOOKUP($B13,'led3'!$E$4:$BL$179,F$1+3,FALSE))</f>
        <v>#N/A</v>
      </c>
      <c r="Q13" s="153"/>
      <c r="R13" s="77"/>
      <c r="S13" s="77"/>
      <c r="T13" s="77"/>
      <c r="U13" s="77"/>
    </row>
    <row r="14" spans="1:21" ht="14.25">
      <c r="A14" s="68">
        <v>4</v>
      </c>
      <c r="B14" s="174">
        <f>IF(A14=0,0,INDEX(Lookups!$K$2:$V$34,$A14,$M$1))</f>
        <v>0.3</v>
      </c>
      <c r="C14" s="155" t="e">
        <f>IF(OR($B14=0,C$1=1),NA(),VLOOKUP($B14,'led1'!$E$4:$BM$198,C$1+3,FALSE))</f>
        <v>#N/A</v>
      </c>
      <c r="D14" s="165" t="e">
        <f>IF(OR($B14=0,D$1=1),NA(),VLOOKUP($B14,'led1'!$E$4:$BM$198,D$1+3,FALSE))</f>
        <v>#N/A</v>
      </c>
      <c r="E14" s="165" t="e">
        <f>IF(OR($B14=0,E$1=1),NA(),VLOOKUP($B14,'led1'!$E$4:$BM$198,E$1+3,FALSE))</f>
        <v>#N/A</v>
      </c>
      <c r="F14" s="166" t="e">
        <f>IF(OR($B14=0,F$1=1),NA(),VLOOKUP($B14,'led1'!$E$4:$BM$198,F$1+3,FALSE))</f>
        <v>#N/A</v>
      </c>
      <c r="G14" s="156"/>
      <c r="H14" s="155" t="e">
        <f>IF(OR($B14=0,C$1=1),NA(),VLOOKUP($B14,'led2'!$E$4:$BM$179,C$1+3,FALSE))</f>
        <v>#N/A</v>
      </c>
      <c r="I14" s="165" t="e">
        <f>IF(OR($B14=0,D$1=1),NA(),VLOOKUP($B14,'led2'!$E$4:$BM$179,D$1+3,FALSE))</f>
        <v>#N/A</v>
      </c>
      <c r="J14" s="165" t="e">
        <f>IF(OR($B14=0,E$1=1),NA(),VLOOKUP($B14,'led2'!$E$4:$BM$179,E$1+3,FALSE))</f>
        <v>#N/A</v>
      </c>
      <c r="K14" s="166" t="e">
        <f>IF(OR($B14=0,F$1=1),NA(),VLOOKUP($B14,'led2'!$E$4:$BM$179,F$1+3,FALSE))</f>
        <v>#N/A</v>
      </c>
      <c r="L14" s="156"/>
      <c r="M14" s="155" t="e">
        <f>IF(OR($B14=0,C$1=1),NA(),VLOOKUP($B14,'led3'!$E$4:$BL$179,C$1+3,FALSE))</f>
        <v>#N/A</v>
      </c>
      <c r="N14" s="165" t="e">
        <f>IF(OR($B14=0,D$1=1),NA(),VLOOKUP($B14,'led3'!$E$4:$BL$179,D$1+3,FALSE))</f>
        <v>#N/A</v>
      </c>
      <c r="O14" s="165" t="e">
        <f>IF(OR($B14=0,E$1=1),NA(),VLOOKUP($B14,'led3'!$E$4:$BL$179,E$1+3,FALSE))</f>
        <v>#N/A</v>
      </c>
      <c r="P14" s="166" t="e">
        <f>IF(OR($B14=0,F$1=1),NA(),VLOOKUP($B14,'led3'!$E$4:$BL$179,F$1+3,FALSE))</f>
        <v>#N/A</v>
      </c>
      <c r="Q14" s="156"/>
      <c r="R14" s="77"/>
      <c r="S14" s="77"/>
      <c r="T14" s="77"/>
      <c r="U14" s="77"/>
    </row>
    <row r="15" spans="1:21" ht="14.25">
      <c r="A15" s="68">
        <v>5</v>
      </c>
      <c r="B15" s="173">
        <f>IF(A15=0,0,INDEX(Lookups!$K$2:$V$34,$A15,$M$1))</f>
        <v>0.35</v>
      </c>
      <c r="C15" s="152" t="e">
        <f>IF(OR($B15=0,C$1=1),NA(),VLOOKUP($B15,'led1'!$E$4:$BM$198,C$1+3,FALSE))</f>
        <v>#N/A</v>
      </c>
      <c r="D15" s="163" t="e">
        <f>IF(OR($B15=0,D$1=1),NA(),VLOOKUP($B15,'led1'!$E$4:$BM$198,D$1+3,FALSE))</f>
        <v>#N/A</v>
      </c>
      <c r="E15" s="163" t="e">
        <f>IF(OR($B15=0,E$1=1),NA(),VLOOKUP($B15,'led1'!$E$4:$BM$198,E$1+3,FALSE))</f>
        <v>#N/A</v>
      </c>
      <c r="F15" s="164" t="e">
        <f>IF(OR($B15=0,F$1=1),NA(),VLOOKUP($B15,'led1'!$E$4:$BM$198,F$1+3,FALSE))</f>
        <v>#N/A</v>
      </c>
      <c r="G15" s="153"/>
      <c r="H15" s="152" t="e">
        <f>IF(OR($B15=0,C$1=1),NA(),VLOOKUP($B15,'led2'!$E$4:$BM$179,C$1+3,FALSE))</f>
        <v>#N/A</v>
      </c>
      <c r="I15" s="163" t="e">
        <f>IF(OR($B15=0,D$1=1),NA(),VLOOKUP($B15,'led2'!$E$4:$BM$179,D$1+3,FALSE))</f>
        <v>#N/A</v>
      </c>
      <c r="J15" s="163" t="e">
        <f>IF(OR($B15=0,E$1=1),NA(),VLOOKUP($B15,'led2'!$E$4:$BM$179,E$1+3,FALSE))</f>
        <v>#N/A</v>
      </c>
      <c r="K15" s="164" t="e">
        <f>IF(OR($B15=0,F$1=1),NA(),VLOOKUP($B15,'led2'!$E$4:$BM$179,F$1+3,FALSE))</f>
        <v>#N/A</v>
      </c>
      <c r="L15" s="153"/>
      <c r="M15" s="152" t="e">
        <f>IF(OR($B15=0,C$1=1),NA(),VLOOKUP($B15,'led3'!$E$4:$BL$179,C$1+3,FALSE))</f>
        <v>#N/A</v>
      </c>
      <c r="N15" s="163" t="e">
        <f>IF(OR($B15=0,D$1=1),NA(),VLOOKUP($B15,'led3'!$E$4:$BL$179,D$1+3,FALSE))</f>
        <v>#N/A</v>
      </c>
      <c r="O15" s="163" t="e">
        <f>IF(OR($B15=0,E$1=1),NA(),VLOOKUP($B15,'led3'!$E$4:$BL$179,E$1+3,FALSE))</f>
        <v>#N/A</v>
      </c>
      <c r="P15" s="164" t="e">
        <f>IF(OR($B15=0,F$1=1),NA(),VLOOKUP($B15,'led3'!$E$4:$BL$179,F$1+3,FALSE))</f>
        <v>#N/A</v>
      </c>
      <c r="Q15" s="153"/>
      <c r="R15" s="77"/>
      <c r="S15" s="77"/>
      <c r="T15" s="77"/>
      <c r="U15" s="77"/>
    </row>
    <row r="16" spans="1:21" ht="14.25">
      <c r="A16" s="68">
        <v>6</v>
      </c>
      <c r="B16" s="174">
        <f>IF(A16=0,0,INDEX(Lookups!$K$2:$V$34,$A16,$M$1))</f>
        <v>0.4</v>
      </c>
      <c r="C16" s="155" t="e">
        <f>IF(OR($B16=0,C$1=1),NA(),VLOOKUP($B16,'led1'!$E$4:$BM$198,C$1+3,FALSE))</f>
        <v>#N/A</v>
      </c>
      <c r="D16" s="165" t="e">
        <f>IF(OR($B16=0,D$1=1),NA(),VLOOKUP($B16,'led1'!$E$4:$BM$198,D$1+3,FALSE))</f>
        <v>#N/A</v>
      </c>
      <c r="E16" s="165" t="e">
        <f>IF(OR($B16=0,E$1=1),NA(),VLOOKUP($B16,'led1'!$E$4:$BM$198,E$1+3,FALSE))</f>
        <v>#N/A</v>
      </c>
      <c r="F16" s="166" t="e">
        <f>IF(OR($B16=0,F$1=1),NA(),VLOOKUP($B16,'led1'!$E$4:$BM$198,F$1+3,FALSE))</f>
        <v>#N/A</v>
      </c>
      <c r="G16" s="156"/>
      <c r="H16" s="155" t="e">
        <f>IF(OR($B16=0,C$1=1),NA(),VLOOKUP($B16,'led2'!$E$4:$BM$179,C$1+3,FALSE))</f>
        <v>#N/A</v>
      </c>
      <c r="I16" s="165" t="e">
        <f>IF(OR($B16=0,D$1=1),NA(),VLOOKUP($B16,'led2'!$E$4:$BM$179,D$1+3,FALSE))</f>
        <v>#N/A</v>
      </c>
      <c r="J16" s="165" t="e">
        <f>IF(OR($B16=0,E$1=1),NA(),VLOOKUP($B16,'led2'!$E$4:$BM$179,E$1+3,FALSE))</f>
        <v>#N/A</v>
      </c>
      <c r="K16" s="166" t="e">
        <f>IF(OR($B16=0,F$1=1),NA(),VLOOKUP($B16,'led2'!$E$4:$BM$179,F$1+3,FALSE))</f>
        <v>#N/A</v>
      </c>
      <c r="L16" s="156"/>
      <c r="M16" s="155" t="e">
        <f>IF(OR($B16=0,C$1=1),NA(),VLOOKUP($B16,'led3'!$E$4:$BL$179,C$1+3,FALSE))</f>
        <v>#N/A</v>
      </c>
      <c r="N16" s="165" t="e">
        <f>IF(OR($B16=0,D$1=1),NA(),VLOOKUP($B16,'led3'!$E$4:$BL$179,D$1+3,FALSE))</f>
        <v>#N/A</v>
      </c>
      <c r="O16" s="165" t="e">
        <f>IF(OR($B16=0,E$1=1),NA(),VLOOKUP($B16,'led3'!$E$4:$BL$179,E$1+3,FALSE))</f>
        <v>#N/A</v>
      </c>
      <c r="P16" s="166" t="e">
        <f>IF(OR($B16=0,F$1=1),NA(),VLOOKUP($B16,'led3'!$E$4:$BL$179,F$1+3,FALSE))</f>
        <v>#N/A</v>
      </c>
      <c r="Q16" s="156"/>
      <c r="R16" s="77"/>
      <c r="S16" s="77"/>
      <c r="T16" s="77"/>
      <c r="U16" s="77"/>
    </row>
    <row r="17" spans="1:21" ht="14.25">
      <c r="A17" s="68">
        <v>7</v>
      </c>
      <c r="B17" s="173">
        <f>IF(A17=0,0,INDEX(Lookups!$K$2:$V$34,$A17,$M$1))</f>
        <v>0.45</v>
      </c>
      <c r="C17" s="152" t="e">
        <f>IF(OR($B17=0,C$1=1),NA(),VLOOKUP($B17,'led1'!$E$4:$BM$198,C$1+3,FALSE))</f>
        <v>#N/A</v>
      </c>
      <c r="D17" s="163" t="e">
        <f>IF(OR($B17=0,D$1=1),NA(),VLOOKUP($B17,'led1'!$E$4:$BM$198,D$1+3,FALSE))</f>
        <v>#N/A</v>
      </c>
      <c r="E17" s="163" t="e">
        <f>IF(OR($B17=0,E$1=1),NA(),VLOOKUP($B17,'led1'!$E$4:$BM$198,E$1+3,FALSE))</f>
        <v>#N/A</v>
      </c>
      <c r="F17" s="164" t="e">
        <f>IF(OR($B17=0,F$1=1),NA(),VLOOKUP($B17,'led1'!$E$4:$BM$198,F$1+3,FALSE))</f>
        <v>#N/A</v>
      </c>
      <c r="G17" s="153"/>
      <c r="H17" s="152" t="e">
        <f>IF(OR($B17=0,C$1=1),NA(),VLOOKUP($B17,'led2'!$E$4:$BM$179,C$1+3,FALSE))</f>
        <v>#N/A</v>
      </c>
      <c r="I17" s="163" t="e">
        <f>IF(OR($B17=0,D$1=1),NA(),VLOOKUP($B17,'led2'!$E$4:$BM$179,D$1+3,FALSE))</f>
        <v>#N/A</v>
      </c>
      <c r="J17" s="163" t="e">
        <f>IF(OR($B17=0,E$1=1),NA(),VLOOKUP($B17,'led2'!$E$4:$BM$179,E$1+3,FALSE))</f>
        <v>#N/A</v>
      </c>
      <c r="K17" s="164" t="e">
        <f>IF(OR($B17=0,F$1=1),NA(),VLOOKUP($B17,'led2'!$E$4:$BM$179,F$1+3,FALSE))</f>
        <v>#N/A</v>
      </c>
      <c r="L17" s="153"/>
      <c r="M17" s="152" t="e">
        <f>IF(OR($B17=0,C$1=1),NA(),VLOOKUP($B17,'led3'!$E$4:$BL$179,C$1+3,FALSE))</f>
        <v>#N/A</v>
      </c>
      <c r="N17" s="163" t="e">
        <f>IF(OR($B17=0,D$1=1),NA(),VLOOKUP($B17,'led3'!$E$4:$BL$179,D$1+3,FALSE))</f>
        <v>#N/A</v>
      </c>
      <c r="O17" s="163" t="e">
        <f>IF(OR($B17=0,E$1=1),NA(),VLOOKUP($B17,'led3'!$E$4:$BL$179,E$1+3,FALSE))</f>
        <v>#N/A</v>
      </c>
      <c r="P17" s="164" t="e">
        <f>IF(OR($B17=0,F$1=1),NA(),VLOOKUP($B17,'led3'!$E$4:$BL$179,F$1+3,FALSE))</f>
        <v>#N/A</v>
      </c>
      <c r="Q17" s="153"/>
      <c r="R17" s="77"/>
      <c r="S17" s="77"/>
      <c r="T17" s="77"/>
      <c r="U17" s="77"/>
    </row>
    <row r="18" spans="1:21" ht="14.25">
      <c r="A18" s="68">
        <v>8</v>
      </c>
      <c r="B18" s="174">
        <f>IF(A18=0,0,INDEX(Lookups!$K$2:$V$34,$A18,$M$1))</f>
        <v>0.5</v>
      </c>
      <c r="C18" s="155" t="e">
        <f>IF(OR($B18=0,C$1=1),NA(),VLOOKUP($B18,'led1'!$E$4:$BM$198,C$1+3,FALSE))</f>
        <v>#N/A</v>
      </c>
      <c r="D18" s="165" t="e">
        <f>IF(OR($B18=0,D$1=1),NA(),VLOOKUP($B18,'led1'!$E$4:$BM$198,D$1+3,FALSE))</f>
        <v>#N/A</v>
      </c>
      <c r="E18" s="165" t="e">
        <f>IF(OR($B18=0,E$1=1),NA(),VLOOKUP($B18,'led1'!$E$4:$BM$198,E$1+3,FALSE))</f>
        <v>#N/A</v>
      </c>
      <c r="F18" s="166" t="e">
        <f>IF(OR($B18=0,F$1=1),NA(),VLOOKUP($B18,'led1'!$E$4:$BM$198,F$1+3,FALSE))</f>
        <v>#N/A</v>
      </c>
      <c r="G18" s="156"/>
      <c r="H18" s="155" t="e">
        <f>IF(OR($B18=0,C$1=1),NA(),VLOOKUP($B18,'led2'!$E$4:$BM$179,C$1+3,FALSE))</f>
        <v>#N/A</v>
      </c>
      <c r="I18" s="165" t="e">
        <f>IF(OR($B18=0,D$1=1),NA(),VLOOKUP($B18,'led2'!$E$4:$BM$179,D$1+3,FALSE))</f>
        <v>#N/A</v>
      </c>
      <c r="J18" s="165" t="e">
        <f>IF(OR($B18=0,E$1=1),NA(),VLOOKUP($B18,'led2'!$E$4:$BM$179,E$1+3,FALSE))</f>
        <v>#N/A</v>
      </c>
      <c r="K18" s="166" t="e">
        <f>IF(OR($B18=0,F$1=1),NA(),VLOOKUP($B18,'led2'!$E$4:$BM$179,F$1+3,FALSE))</f>
        <v>#N/A</v>
      </c>
      <c r="L18" s="156"/>
      <c r="M18" s="155" t="e">
        <f>IF(OR($B18=0,C$1=1),NA(),VLOOKUP($B18,'led3'!$E$4:$BL$179,C$1+3,FALSE))</f>
        <v>#N/A</v>
      </c>
      <c r="N18" s="165" t="e">
        <f>IF(OR($B18=0,D$1=1),NA(),VLOOKUP($B18,'led3'!$E$4:$BL$179,D$1+3,FALSE))</f>
        <v>#N/A</v>
      </c>
      <c r="O18" s="165" t="e">
        <f>IF(OR($B18=0,E$1=1),NA(),VLOOKUP($B18,'led3'!$E$4:$BL$179,E$1+3,FALSE))</f>
        <v>#N/A</v>
      </c>
      <c r="P18" s="166" t="e">
        <f>IF(OR($B18=0,F$1=1),NA(),VLOOKUP($B18,'led3'!$E$4:$BL$179,F$1+3,FALSE))</f>
        <v>#N/A</v>
      </c>
      <c r="Q18" s="156"/>
      <c r="R18" s="77"/>
      <c r="S18" s="77"/>
      <c r="T18" s="77"/>
      <c r="U18" s="77"/>
    </row>
    <row r="19" spans="1:21" ht="14.25">
      <c r="A19" s="68">
        <v>9</v>
      </c>
      <c r="B19" s="173">
        <f>IF(A19=0,0,INDEX(Lookups!$K$2:$V$34,$A19,$M$1))</f>
        <v>0.55000000000000004</v>
      </c>
      <c r="C19" s="152" t="e">
        <f>IF(OR($B19=0,C$1=1),NA(),VLOOKUP($B19,'led1'!$E$4:$BM$198,C$1+3,FALSE))</f>
        <v>#N/A</v>
      </c>
      <c r="D19" s="163" t="e">
        <f>IF(OR($B19=0,D$1=1),NA(),VLOOKUP($B19,'led1'!$E$4:$BM$198,D$1+3,FALSE))</f>
        <v>#N/A</v>
      </c>
      <c r="E19" s="163" t="e">
        <f>IF(OR($B19=0,E$1=1),NA(),VLOOKUP($B19,'led1'!$E$4:$BM$198,E$1+3,FALSE))</f>
        <v>#N/A</v>
      </c>
      <c r="F19" s="164" t="e">
        <f>IF(OR($B19=0,F$1=1),NA(),VLOOKUP($B19,'led1'!$E$4:$BM$198,F$1+3,FALSE))</f>
        <v>#N/A</v>
      </c>
      <c r="G19" s="153"/>
      <c r="H19" s="152" t="e">
        <f>IF(OR($B19=0,C$1=1),NA(),VLOOKUP($B19,'led2'!$E$4:$BM$179,C$1+3,FALSE))</f>
        <v>#N/A</v>
      </c>
      <c r="I19" s="163" t="e">
        <f>IF(OR($B19=0,D$1=1),NA(),VLOOKUP($B19,'led2'!$E$4:$BM$179,D$1+3,FALSE))</f>
        <v>#N/A</v>
      </c>
      <c r="J19" s="163" t="e">
        <f>IF(OR($B19=0,E$1=1),NA(),VLOOKUP($B19,'led2'!$E$4:$BM$179,E$1+3,FALSE))</f>
        <v>#N/A</v>
      </c>
      <c r="K19" s="164" t="e">
        <f>IF(OR($B19=0,F$1=1),NA(),VLOOKUP($B19,'led2'!$E$4:$BM$179,F$1+3,FALSE))</f>
        <v>#N/A</v>
      </c>
      <c r="L19" s="153"/>
      <c r="M19" s="152" t="e">
        <f>IF(OR($B19=0,C$1=1),NA(),VLOOKUP($B19,'led3'!$E$4:$BL$179,C$1+3,FALSE))</f>
        <v>#N/A</v>
      </c>
      <c r="N19" s="163" t="e">
        <f>IF(OR($B19=0,D$1=1),NA(),VLOOKUP($B19,'led3'!$E$4:$BL$179,D$1+3,FALSE))</f>
        <v>#N/A</v>
      </c>
      <c r="O19" s="163" t="e">
        <f>IF(OR($B19=0,E$1=1),NA(),VLOOKUP($B19,'led3'!$E$4:$BL$179,E$1+3,FALSE))</f>
        <v>#N/A</v>
      </c>
      <c r="P19" s="164" t="e">
        <f>IF(OR($B19=0,F$1=1),NA(),VLOOKUP($B19,'led3'!$E$4:$BL$179,F$1+3,FALSE))</f>
        <v>#N/A</v>
      </c>
      <c r="Q19" s="153"/>
      <c r="R19" s="77"/>
      <c r="S19" s="77"/>
      <c r="T19" s="77"/>
      <c r="U19" s="77"/>
    </row>
    <row r="20" spans="1:21" ht="14.25">
      <c r="A20" s="68">
        <v>10</v>
      </c>
      <c r="B20" s="174">
        <f>IF(A20=0,0,INDEX(Lookups!$K$2:$V$34,$A20,$M$1))</f>
        <v>0.6</v>
      </c>
      <c r="C20" s="155" t="e">
        <f>IF(OR($B20=0,C$1=1),NA(),VLOOKUP($B20,'led1'!$E$4:$BM$198,C$1+3,FALSE))</f>
        <v>#N/A</v>
      </c>
      <c r="D20" s="165" t="e">
        <f>IF(OR($B20=0,D$1=1),NA(),VLOOKUP($B20,'led1'!$E$4:$BM$198,D$1+3,FALSE))</f>
        <v>#N/A</v>
      </c>
      <c r="E20" s="165" t="e">
        <f>IF(OR($B20=0,E$1=1),NA(),VLOOKUP($B20,'led1'!$E$4:$BM$198,E$1+3,FALSE))</f>
        <v>#N/A</v>
      </c>
      <c r="F20" s="166" t="e">
        <f>IF(OR($B20=0,F$1=1),NA(),VLOOKUP($B20,'led1'!$E$4:$BM$198,F$1+3,FALSE))</f>
        <v>#N/A</v>
      </c>
      <c r="G20" s="156"/>
      <c r="H20" s="155" t="e">
        <f>IF(OR($B20=0,C$1=1),NA(),VLOOKUP($B20,'led2'!$E$4:$BM$179,C$1+3,FALSE))</f>
        <v>#N/A</v>
      </c>
      <c r="I20" s="165" t="e">
        <f>IF(OR($B20=0,D$1=1),NA(),VLOOKUP($B20,'led2'!$E$4:$BM$179,D$1+3,FALSE))</f>
        <v>#N/A</v>
      </c>
      <c r="J20" s="165" t="e">
        <f>IF(OR($B20=0,E$1=1),NA(),VLOOKUP($B20,'led2'!$E$4:$BM$179,E$1+3,FALSE))</f>
        <v>#N/A</v>
      </c>
      <c r="K20" s="166" t="e">
        <f>IF(OR($B20=0,F$1=1),NA(),VLOOKUP($B20,'led2'!$E$4:$BM$179,F$1+3,FALSE))</f>
        <v>#N/A</v>
      </c>
      <c r="L20" s="156"/>
      <c r="M20" s="155" t="e">
        <f>IF(OR($B20=0,C$1=1),NA(),VLOOKUP($B20,'led3'!$E$4:$BL$179,C$1+3,FALSE))</f>
        <v>#N/A</v>
      </c>
      <c r="N20" s="165" t="e">
        <f>IF(OR($B20=0,D$1=1),NA(),VLOOKUP($B20,'led3'!$E$4:$BL$179,D$1+3,FALSE))</f>
        <v>#N/A</v>
      </c>
      <c r="O20" s="165" t="e">
        <f>IF(OR($B20=0,E$1=1),NA(),VLOOKUP($B20,'led3'!$E$4:$BL$179,E$1+3,FALSE))</f>
        <v>#N/A</v>
      </c>
      <c r="P20" s="166" t="e">
        <f>IF(OR($B20=0,F$1=1),NA(),VLOOKUP($B20,'led3'!$E$4:$BL$179,F$1+3,FALSE))</f>
        <v>#N/A</v>
      </c>
      <c r="Q20" s="156"/>
      <c r="R20" s="77"/>
      <c r="S20" s="77"/>
      <c r="T20" s="77"/>
      <c r="U20" s="77"/>
    </row>
    <row r="21" spans="1:21" ht="14.25">
      <c r="A21" s="68">
        <v>11</v>
      </c>
      <c r="B21" s="173">
        <f>IF(A21=0,0,INDEX(Lookups!$K$2:$V$34,$A21,$M$1))</f>
        <v>0.65</v>
      </c>
      <c r="C21" s="152" t="e">
        <f>IF(OR($B21=0,C$1=1),NA(),VLOOKUP($B21,'led1'!$E$4:$BM$198,C$1+3,FALSE))</f>
        <v>#N/A</v>
      </c>
      <c r="D21" s="163" t="e">
        <f>IF(OR($B21=0,D$1=1),NA(),VLOOKUP($B21,'led1'!$E$4:$BM$198,D$1+3,FALSE))</f>
        <v>#N/A</v>
      </c>
      <c r="E21" s="163" t="e">
        <f>IF(OR($B21=0,E$1=1),NA(),VLOOKUP($B21,'led1'!$E$4:$BM$198,E$1+3,FALSE))</f>
        <v>#N/A</v>
      </c>
      <c r="F21" s="164" t="e">
        <f>IF(OR($B21=0,F$1=1),NA(),VLOOKUP($B21,'led1'!$E$4:$BM$198,F$1+3,FALSE))</f>
        <v>#N/A</v>
      </c>
      <c r="G21" s="153"/>
      <c r="H21" s="152" t="e">
        <f>IF(OR($B21=0,C$1=1),NA(),VLOOKUP($B21,'led2'!$E$4:$BM$179,C$1+3,FALSE))</f>
        <v>#N/A</v>
      </c>
      <c r="I21" s="163" t="e">
        <f>IF(OR($B21=0,D$1=1),NA(),VLOOKUP($B21,'led2'!$E$4:$BM$179,D$1+3,FALSE))</f>
        <v>#N/A</v>
      </c>
      <c r="J21" s="163" t="e">
        <f>IF(OR($B21=0,E$1=1),NA(),VLOOKUP($B21,'led2'!$E$4:$BM$179,E$1+3,FALSE))</f>
        <v>#N/A</v>
      </c>
      <c r="K21" s="164" t="e">
        <f>IF(OR($B21=0,F$1=1),NA(),VLOOKUP($B21,'led2'!$E$4:$BM$179,F$1+3,FALSE))</f>
        <v>#N/A</v>
      </c>
      <c r="L21" s="153"/>
      <c r="M21" s="152" t="e">
        <f>IF(OR($B21=0,C$1=1),NA(),VLOOKUP($B21,'led3'!$E$4:$BL$179,C$1+3,FALSE))</f>
        <v>#N/A</v>
      </c>
      <c r="N21" s="163" t="e">
        <f>IF(OR($B21=0,D$1=1),NA(),VLOOKUP($B21,'led3'!$E$4:$BL$179,D$1+3,FALSE))</f>
        <v>#N/A</v>
      </c>
      <c r="O21" s="163" t="e">
        <f>IF(OR($B21=0,E$1=1),NA(),VLOOKUP($B21,'led3'!$E$4:$BL$179,E$1+3,FALSE))</f>
        <v>#N/A</v>
      </c>
      <c r="P21" s="164" t="e">
        <f>IF(OR($B21=0,F$1=1),NA(),VLOOKUP($B21,'led3'!$E$4:$BL$179,F$1+3,FALSE))</f>
        <v>#N/A</v>
      </c>
      <c r="Q21" s="153"/>
      <c r="R21" s="77"/>
      <c r="S21" s="77"/>
      <c r="T21" s="77"/>
      <c r="U21" s="77"/>
    </row>
    <row r="22" spans="1:21" ht="14.25">
      <c r="A22" s="68">
        <v>12</v>
      </c>
      <c r="B22" s="174">
        <f>IF(A22=0,0,INDEX(Lookups!$K$2:$V$34,$A22,$M$1))</f>
        <v>0.7</v>
      </c>
      <c r="C22" s="155" t="e">
        <f>IF(OR($B22=0,C$1=1),NA(),VLOOKUP($B22,'led1'!$E$4:$BM$198,C$1+3,FALSE))</f>
        <v>#N/A</v>
      </c>
      <c r="D22" s="165" t="e">
        <f>IF(OR($B22=0,D$1=1),NA(),VLOOKUP($B22,'led1'!$E$4:$BM$198,D$1+3,FALSE))</f>
        <v>#N/A</v>
      </c>
      <c r="E22" s="165" t="e">
        <f>IF(OR($B22=0,E$1=1),NA(),VLOOKUP($B22,'led1'!$E$4:$BM$198,E$1+3,FALSE))</f>
        <v>#N/A</v>
      </c>
      <c r="F22" s="166" t="e">
        <f>IF(OR($B22=0,F$1=1),NA(),VLOOKUP($B22,'led1'!$E$4:$BM$198,F$1+3,FALSE))</f>
        <v>#N/A</v>
      </c>
      <c r="G22" s="156"/>
      <c r="H22" s="155" t="e">
        <f>IF(OR($B22=0,C$1=1),NA(),VLOOKUP($B22,'led2'!$E$4:$BM$179,C$1+3,FALSE))</f>
        <v>#N/A</v>
      </c>
      <c r="I22" s="165" t="e">
        <f>IF(OR($B22=0,D$1=1),NA(),VLOOKUP($B22,'led2'!$E$4:$BM$179,D$1+3,FALSE))</f>
        <v>#N/A</v>
      </c>
      <c r="J22" s="165" t="e">
        <f>IF(OR($B22=0,E$1=1),NA(),VLOOKUP($B22,'led2'!$E$4:$BM$179,E$1+3,FALSE))</f>
        <v>#N/A</v>
      </c>
      <c r="K22" s="166" t="e">
        <f>IF(OR($B22=0,F$1=1),NA(),VLOOKUP($B22,'led2'!$E$4:$BM$179,F$1+3,FALSE))</f>
        <v>#N/A</v>
      </c>
      <c r="L22" s="156"/>
      <c r="M22" s="155" t="e">
        <f>IF(OR($B22=0,C$1=1),NA(),VLOOKUP($B22,'led3'!$E$4:$BL$179,C$1+3,FALSE))</f>
        <v>#N/A</v>
      </c>
      <c r="N22" s="165" t="e">
        <f>IF(OR($B22=0,D$1=1),NA(),VLOOKUP($B22,'led3'!$E$4:$BL$179,D$1+3,FALSE))</f>
        <v>#N/A</v>
      </c>
      <c r="O22" s="165" t="e">
        <f>IF(OR($B22=0,E$1=1),NA(),VLOOKUP($B22,'led3'!$E$4:$BL$179,E$1+3,FALSE))</f>
        <v>#N/A</v>
      </c>
      <c r="P22" s="166" t="e">
        <f>IF(OR($B22=0,F$1=1),NA(),VLOOKUP($B22,'led3'!$E$4:$BL$179,F$1+3,FALSE))</f>
        <v>#N/A</v>
      </c>
      <c r="Q22" s="156"/>
      <c r="R22" s="77"/>
      <c r="S22" s="77"/>
      <c r="T22" s="77"/>
      <c r="U22" s="77"/>
    </row>
    <row r="23" spans="1:21" ht="14.25">
      <c r="A23" s="68">
        <v>13</v>
      </c>
      <c r="B23" s="173">
        <f>IF(A23=0,0,INDEX(Lookups!$K$2:$V$34,$A23,$M$1))</f>
        <v>0.75</v>
      </c>
      <c r="C23" s="152" t="e">
        <f>IF(OR($B23=0,C$1=1),NA(),VLOOKUP($B23,'led1'!$E$4:$BM$198,C$1+3,FALSE))</f>
        <v>#N/A</v>
      </c>
      <c r="D23" s="163" t="e">
        <f>IF(OR($B23=0,D$1=1),NA(),VLOOKUP($B23,'led1'!$E$4:$BM$198,D$1+3,FALSE))</f>
        <v>#N/A</v>
      </c>
      <c r="E23" s="163" t="e">
        <f>IF(OR($B23=0,E$1=1),NA(),VLOOKUP($B23,'led1'!$E$4:$BM$198,E$1+3,FALSE))</f>
        <v>#N/A</v>
      </c>
      <c r="F23" s="164" t="e">
        <f>IF(OR($B23=0,F$1=1),NA(),VLOOKUP($B23,'led1'!$E$4:$BM$198,F$1+3,FALSE))</f>
        <v>#N/A</v>
      </c>
      <c r="G23" s="153"/>
      <c r="H23" s="152" t="e">
        <f>IF(OR($B23=0,C$1=1),NA(),VLOOKUP($B23,'led2'!$E$4:$BM$179,C$1+3,FALSE))</f>
        <v>#N/A</v>
      </c>
      <c r="I23" s="163" t="e">
        <f>IF(OR($B23=0,D$1=1),NA(),VLOOKUP($B23,'led2'!$E$4:$BM$179,D$1+3,FALSE))</f>
        <v>#N/A</v>
      </c>
      <c r="J23" s="163" t="e">
        <f>IF(OR($B23=0,E$1=1),NA(),VLOOKUP($B23,'led2'!$E$4:$BM$179,E$1+3,FALSE))</f>
        <v>#N/A</v>
      </c>
      <c r="K23" s="164" t="e">
        <f>IF(OR($B23=0,F$1=1),NA(),VLOOKUP($B23,'led2'!$E$4:$BM$179,F$1+3,FALSE))</f>
        <v>#N/A</v>
      </c>
      <c r="L23" s="153"/>
      <c r="M23" s="152" t="e">
        <f>IF(OR($B23=0,C$1=1),NA(),VLOOKUP($B23,'led3'!$E$4:$BL$179,C$1+3,FALSE))</f>
        <v>#N/A</v>
      </c>
      <c r="N23" s="163" t="e">
        <f>IF(OR($B23=0,D$1=1),NA(),VLOOKUP($B23,'led3'!$E$4:$BL$179,D$1+3,FALSE))</f>
        <v>#N/A</v>
      </c>
      <c r="O23" s="163" t="e">
        <f>IF(OR($B23=0,E$1=1),NA(),VLOOKUP($B23,'led3'!$E$4:$BL$179,E$1+3,FALSE))</f>
        <v>#N/A</v>
      </c>
      <c r="P23" s="164" t="e">
        <f>IF(OR($B23=0,F$1=1),NA(),VLOOKUP($B23,'led3'!$E$4:$BL$179,F$1+3,FALSE))</f>
        <v>#N/A</v>
      </c>
      <c r="Q23" s="153"/>
      <c r="R23" s="77"/>
      <c r="S23" s="77"/>
      <c r="T23" s="77"/>
      <c r="U23" s="77"/>
    </row>
    <row r="24" spans="1:21" ht="14.25">
      <c r="A24" s="68">
        <v>14</v>
      </c>
      <c r="B24" s="174">
        <f>IF(A24=0,0,INDEX(Lookups!$K$2:$V$34,$A24,$M$1))</f>
        <v>0.8</v>
      </c>
      <c r="C24" s="155" t="e">
        <f>IF(OR($B24=0,C$1=1),NA(),VLOOKUP($B24,'led1'!$E$4:$BM$198,C$1+3,FALSE))</f>
        <v>#N/A</v>
      </c>
      <c r="D24" s="165" t="e">
        <f>IF(OR($B24=0,D$1=1),NA(),VLOOKUP($B24,'led1'!$E$4:$BM$198,D$1+3,FALSE))</f>
        <v>#N/A</v>
      </c>
      <c r="E24" s="165" t="e">
        <f>IF(OR($B24=0,E$1=1),NA(),VLOOKUP($B24,'led1'!$E$4:$BM$198,E$1+3,FALSE))</f>
        <v>#N/A</v>
      </c>
      <c r="F24" s="166" t="e">
        <f>IF(OR($B24=0,F$1=1),NA(),VLOOKUP($B24,'led1'!$E$4:$BM$198,F$1+3,FALSE))</f>
        <v>#N/A</v>
      </c>
      <c r="G24" s="156"/>
      <c r="H24" s="155" t="e">
        <f>IF(OR($B24=0,C$1=1),NA(),VLOOKUP($B24,'led2'!$E$4:$BM$179,C$1+3,FALSE))</f>
        <v>#N/A</v>
      </c>
      <c r="I24" s="165" t="e">
        <f>IF(OR($B24=0,D$1=1),NA(),VLOOKUP($B24,'led2'!$E$4:$BM$179,D$1+3,FALSE))</f>
        <v>#N/A</v>
      </c>
      <c r="J24" s="165" t="e">
        <f>IF(OR($B24=0,E$1=1),NA(),VLOOKUP($B24,'led2'!$E$4:$BM$179,E$1+3,FALSE))</f>
        <v>#N/A</v>
      </c>
      <c r="K24" s="166" t="e">
        <f>IF(OR($B24=0,F$1=1),NA(),VLOOKUP($B24,'led2'!$E$4:$BM$179,F$1+3,FALSE))</f>
        <v>#N/A</v>
      </c>
      <c r="L24" s="156"/>
      <c r="M24" s="155" t="e">
        <f>IF(OR($B24=0,C$1=1),NA(),VLOOKUP($B24,'led3'!$E$4:$BL$179,C$1+3,FALSE))</f>
        <v>#N/A</v>
      </c>
      <c r="N24" s="165" t="e">
        <f>IF(OR($B24=0,D$1=1),NA(),VLOOKUP($B24,'led3'!$E$4:$BL$179,D$1+3,FALSE))</f>
        <v>#N/A</v>
      </c>
      <c r="O24" s="165" t="e">
        <f>IF(OR($B24=0,E$1=1),NA(),VLOOKUP($B24,'led3'!$E$4:$BL$179,E$1+3,FALSE))</f>
        <v>#N/A</v>
      </c>
      <c r="P24" s="166" t="e">
        <f>IF(OR($B24=0,F$1=1),NA(),VLOOKUP($B24,'led3'!$E$4:$BL$179,F$1+3,FALSE))</f>
        <v>#N/A</v>
      </c>
      <c r="Q24" s="156"/>
      <c r="R24" s="77"/>
      <c r="S24" s="77"/>
      <c r="T24" s="77"/>
      <c r="U24" s="77"/>
    </row>
    <row r="25" spans="1:21" ht="14.25">
      <c r="A25" s="68">
        <v>15</v>
      </c>
      <c r="B25" s="173">
        <f>IF(A25=0,0,INDEX(Lookups!$K$2:$V$34,$A25,$M$1))</f>
        <v>0.85</v>
      </c>
      <c r="C25" s="152" t="e">
        <f>IF(OR($B25=0,C$1=1),NA(),VLOOKUP($B25,'led1'!$E$4:$BM$198,C$1+3,FALSE))</f>
        <v>#N/A</v>
      </c>
      <c r="D25" s="163" t="e">
        <f>IF(OR($B25=0,D$1=1),NA(),VLOOKUP($B25,'led1'!$E$4:$BM$198,D$1+3,FALSE))</f>
        <v>#N/A</v>
      </c>
      <c r="E25" s="163" t="e">
        <f>IF(OR($B25=0,E$1=1),NA(),VLOOKUP($B25,'led1'!$E$4:$BM$198,E$1+3,FALSE))</f>
        <v>#N/A</v>
      </c>
      <c r="F25" s="164" t="e">
        <f>IF(OR($B25=0,F$1=1),NA(),VLOOKUP($B25,'led1'!$E$4:$BM$198,F$1+3,FALSE))</f>
        <v>#N/A</v>
      </c>
      <c r="G25" s="153"/>
      <c r="H25" s="152" t="e">
        <f>IF(OR($B25=0,C$1=1),NA(),VLOOKUP($B25,'led2'!$E$4:$BM$179,C$1+3,FALSE))</f>
        <v>#N/A</v>
      </c>
      <c r="I25" s="163" t="e">
        <f>IF(OR($B25=0,D$1=1),NA(),VLOOKUP($B25,'led2'!$E$4:$BM$179,D$1+3,FALSE))</f>
        <v>#N/A</v>
      </c>
      <c r="J25" s="163" t="e">
        <f>IF(OR($B25=0,E$1=1),NA(),VLOOKUP($B25,'led2'!$E$4:$BM$179,E$1+3,FALSE))</f>
        <v>#N/A</v>
      </c>
      <c r="K25" s="164" t="e">
        <f>IF(OR($B25=0,F$1=1),NA(),VLOOKUP($B25,'led2'!$E$4:$BM$179,F$1+3,FALSE))</f>
        <v>#N/A</v>
      </c>
      <c r="L25" s="153"/>
      <c r="M25" s="152" t="e">
        <f>IF(OR($B25=0,C$1=1),NA(),VLOOKUP($B25,'led3'!$E$4:$BL$179,C$1+3,FALSE))</f>
        <v>#N/A</v>
      </c>
      <c r="N25" s="163" t="e">
        <f>IF(OR($B25=0,D$1=1),NA(),VLOOKUP($B25,'led3'!$E$4:$BL$179,D$1+3,FALSE))</f>
        <v>#N/A</v>
      </c>
      <c r="O25" s="163" t="e">
        <f>IF(OR($B25=0,E$1=1),NA(),VLOOKUP($B25,'led3'!$E$4:$BL$179,E$1+3,FALSE))</f>
        <v>#N/A</v>
      </c>
      <c r="P25" s="164" t="e">
        <f>IF(OR($B25=0,F$1=1),NA(),VLOOKUP($B25,'led3'!$E$4:$BL$179,F$1+3,FALSE))</f>
        <v>#N/A</v>
      </c>
      <c r="Q25" s="153"/>
      <c r="R25" s="77"/>
      <c r="S25" s="77"/>
      <c r="T25" s="77"/>
      <c r="U25" s="77"/>
    </row>
    <row r="26" spans="1:21" ht="14.25">
      <c r="A26" s="68">
        <v>16</v>
      </c>
      <c r="B26" s="174">
        <f>IF(A26=0,0,INDEX(Lookups!$K$2:$V$34,$A26,$M$1))</f>
        <v>0.9</v>
      </c>
      <c r="C26" s="155" t="e">
        <f>IF(OR($B26=0,C$1=1),NA(),VLOOKUP($B26,'led1'!$E$4:$BM$198,C$1+3,FALSE))</f>
        <v>#N/A</v>
      </c>
      <c r="D26" s="165" t="e">
        <f>IF(OR($B26=0,D$1=1),NA(),VLOOKUP($B26,'led1'!$E$4:$BM$198,D$1+3,FALSE))</f>
        <v>#N/A</v>
      </c>
      <c r="E26" s="165" t="e">
        <f>IF(OR($B26=0,E$1=1),NA(),VLOOKUP($B26,'led1'!$E$4:$BM$198,E$1+3,FALSE))</f>
        <v>#N/A</v>
      </c>
      <c r="F26" s="166" t="e">
        <f>IF(OR($B26=0,F$1=1),NA(),VLOOKUP($B26,'led1'!$E$4:$BM$198,F$1+3,FALSE))</f>
        <v>#N/A</v>
      </c>
      <c r="G26" s="156"/>
      <c r="H26" s="155" t="e">
        <f>IF(OR($B26=0,C$1=1),NA(),VLOOKUP($B26,'led2'!$E$4:$BM$179,C$1+3,FALSE))</f>
        <v>#N/A</v>
      </c>
      <c r="I26" s="165" t="e">
        <f>IF(OR($B26=0,D$1=1),NA(),VLOOKUP($B26,'led2'!$E$4:$BM$179,D$1+3,FALSE))</f>
        <v>#N/A</v>
      </c>
      <c r="J26" s="165" t="e">
        <f>IF(OR($B26=0,E$1=1),NA(),VLOOKUP($B26,'led2'!$E$4:$BM$179,E$1+3,FALSE))</f>
        <v>#N/A</v>
      </c>
      <c r="K26" s="166" t="e">
        <f>IF(OR($B26=0,F$1=1),NA(),VLOOKUP($B26,'led2'!$E$4:$BM$179,F$1+3,FALSE))</f>
        <v>#N/A</v>
      </c>
      <c r="L26" s="156"/>
      <c r="M26" s="155" t="e">
        <f>IF(OR($B26=0,C$1=1),NA(),VLOOKUP($B26,'led3'!$E$4:$BL$179,C$1+3,FALSE))</f>
        <v>#N/A</v>
      </c>
      <c r="N26" s="165" t="e">
        <f>IF(OR($B26=0,D$1=1),NA(),VLOOKUP($B26,'led3'!$E$4:$BL$179,D$1+3,FALSE))</f>
        <v>#N/A</v>
      </c>
      <c r="O26" s="165" t="e">
        <f>IF(OR($B26=0,E$1=1),NA(),VLOOKUP($B26,'led3'!$E$4:$BL$179,E$1+3,FALSE))</f>
        <v>#N/A</v>
      </c>
      <c r="P26" s="166" t="e">
        <f>IF(OR($B26=0,F$1=1),NA(),VLOOKUP($B26,'led3'!$E$4:$BL$179,F$1+3,FALSE))</f>
        <v>#N/A</v>
      </c>
      <c r="Q26" s="156"/>
      <c r="R26" s="77"/>
      <c r="S26" s="77"/>
      <c r="T26" s="77"/>
      <c r="U26" s="77"/>
    </row>
    <row r="27" spans="1:21" ht="14.25">
      <c r="A27" s="68">
        <v>17</v>
      </c>
      <c r="B27" s="173">
        <f>IF(A27=0,0,INDEX(Lookups!$K$2:$V$34,$A27,$M$1))</f>
        <v>0.95000000000000095</v>
      </c>
      <c r="C27" s="152" t="e">
        <f>IF(OR($B27=0,C$1=1),NA(),VLOOKUP($B27,'led1'!$E$4:$BM$198,C$1+3,FALSE))</f>
        <v>#N/A</v>
      </c>
      <c r="D27" s="163" t="e">
        <f>IF(OR($B27=0,D$1=1),NA(),VLOOKUP($B27,'led1'!$E$4:$BM$198,D$1+3,FALSE))</f>
        <v>#N/A</v>
      </c>
      <c r="E27" s="163" t="e">
        <f>IF(OR($B27=0,E$1=1),NA(),VLOOKUP($B27,'led1'!$E$4:$BM$198,E$1+3,FALSE))</f>
        <v>#N/A</v>
      </c>
      <c r="F27" s="164" t="e">
        <f>IF(OR($B27=0,F$1=1),NA(),VLOOKUP($B27,'led1'!$E$4:$BM$198,F$1+3,FALSE))</f>
        <v>#N/A</v>
      </c>
      <c r="G27" s="153"/>
      <c r="H27" s="152" t="e">
        <f>IF(OR($B27=0,C$1=1),NA(),VLOOKUP($B27,'led2'!$E$4:$BM$179,C$1+3,FALSE))</f>
        <v>#N/A</v>
      </c>
      <c r="I27" s="163" t="e">
        <f>IF(OR($B27=0,D$1=1),NA(),VLOOKUP($B27,'led2'!$E$4:$BM$179,D$1+3,FALSE))</f>
        <v>#N/A</v>
      </c>
      <c r="J27" s="163" t="e">
        <f>IF(OR($B27=0,E$1=1),NA(),VLOOKUP($B27,'led2'!$E$4:$BM$179,E$1+3,FALSE))</f>
        <v>#N/A</v>
      </c>
      <c r="K27" s="164" t="e">
        <f>IF(OR($B27=0,F$1=1),NA(),VLOOKUP($B27,'led2'!$E$4:$BM$179,F$1+3,FALSE))</f>
        <v>#N/A</v>
      </c>
      <c r="L27" s="153"/>
      <c r="M27" s="152" t="e">
        <f>IF(OR($B27=0,C$1=1),NA(),VLOOKUP($B27,'led3'!$E$4:$BL$179,C$1+3,FALSE))</f>
        <v>#N/A</v>
      </c>
      <c r="N27" s="163" t="e">
        <f>IF(OR($B27=0,D$1=1),NA(),VLOOKUP($B27,'led3'!$E$4:$BL$179,D$1+3,FALSE))</f>
        <v>#N/A</v>
      </c>
      <c r="O27" s="163" t="e">
        <f>IF(OR($B27=0,E$1=1),NA(),VLOOKUP($B27,'led3'!$E$4:$BL$179,E$1+3,FALSE))</f>
        <v>#N/A</v>
      </c>
      <c r="P27" s="164" t="e">
        <f>IF(OR($B27=0,F$1=1),NA(),VLOOKUP($B27,'led3'!$E$4:$BL$179,F$1+3,FALSE))</f>
        <v>#N/A</v>
      </c>
      <c r="Q27" s="153"/>
      <c r="R27" s="77"/>
      <c r="S27" s="77"/>
      <c r="T27" s="77"/>
      <c r="U27" s="77"/>
    </row>
    <row r="28" spans="1:21" ht="14.25">
      <c r="A28" s="68">
        <v>18</v>
      </c>
      <c r="B28" s="174">
        <f>IF(A28=0,0,INDEX(Lookups!$K$2:$V$34,$A28,$M$1))</f>
        <v>1</v>
      </c>
      <c r="C28" s="155" t="e">
        <f>IF(OR($B28=0,C$1=1),NA(),VLOOKUP($B28,'led1'!$E$4:$BM$198,C$1+3,FALSE))</f>
        <v>#N/A</v>
      </c>
      <c r="D28" s="165" t="e">
        <f>IF(OR($B28=0,D$1=1),NA(),VLOOKUP($B28,'led1'!$E$4:$BM$198,D$1+3,FALSE))</f>
        <v>#N/A</v>
      </c>
      <c r="E28" s="165" t="e">
        <f>IF(OR($B28=0,E$1=1),NA(),VLOOKUP($B28,'led1'!$E$4:$BM$198,E$1+3,FALSE))</f>
        <v>#N/A</v>
      </c>
      <c r="F28" s="166" t="e">
        <f>IF(OR($B28=0,F$1=1),NA(),VLOOKUP($B28,'led1'!$E$4:$BM$198,F$1+3,FALSE))</f>
        <v>#N/A</v>
      </c>
      <c r="G28" s="156"/>
      <c r="H28" s="155" t="e">
        <f>IF(OR($B28=0,C$1=1),NA(),VLOOKUP($B28,'led2'!$E$4:$BM$179,C$1+3,FALSE))</f>
        <v>#N/A</v>
      </c>
      <c r="I28" s="165" t="e">
        <f>IF(OR($B28=0,D$1=1),NA(),VLOOKUP($B28,'led2'!$E$4:$BM$179,D$1+3,FALSE))</f>
        <v>#N/A</v>
      </c>
      <c r="J28" s="165" t="e">
        <f>IF(OR($B28=0,E$1=1),NA(),VLOOKUP($B28,'led2'!$E$4:$BM$179,E$1+3,FALSE))</f>
        <v>#N/A</v>
      </c>
      <c r="K28" s="166" t="e">
        <f>IF(OR($B28=0,F$1=1),NA(),VLOOKUP($B28,'led2'!$E$4:$BM$179,F$1+3,FALSE))</f>
        <v>#N/A</v>
      </c>
      <c r="L28" s="156"/>
      <c r="M28" s="155" t="e">
        <f>IF(OR($B28=0,C$1=1),NA(),VLOOKUP($B28,'led3'!$E$4:$BL$179,C$1+3,FALSE))</f>
        <v>#N/A</v>
      </c>
      <c r="N28" s="165" t="e">
        <f>IF(OR($B28=0,D$1=1),NA(),VLOOKUP($B28,'led3'!$E$4:$BL$179,D$1+3,FALSE))</f>
        <v>#N/A</v>
      </c>
      <c r="O28" s="165" t="e">
        <f>IF(OR($B28=0,E$1=1),NA(),VLOOKUP($B28,'led3'!$E$4:$BL$179,E$1+3,FALSE))</f>
        <v>#N/A</v>
      </c>
      <c r="P28" s="166" t="e">
        <f>IF(OR($B28=0,F$1=1),NA(),VLOOKUP($B28,'led3'!$E$4:$BL$179,F$1+3,FALSE))</f>
        <v>#N/A</v>
      </c>
      <c r="Q28" s="156"/>
      <c r="R28" s="77"/>
      <c r="S28" s="77"/>
      <c r="T28" s="398"/>
      <c r="U28" s="77"/>
    </row>
    <row r="29" spans="1:21" ht="14.25">
      <c r="A29" s="68">
        <v>19</v>
      </c>
      <c r="B29" s="173">
        <f>IF(A29=0,0,INDEX(Lookups!$K$2:$V$34,$A29,$M$1))</f>
        <v>1.1000000000000001</v>
      </c>
      <c r="C29" s="152" t="e">
        <f>IF(OR($B29=0,C$1=1),NA(),VLOOKUP($B29,'led1'!$E$4:$BM$198,C$1+3,FALSE))</f>
        <v>#N/A</v>
      </c>
      <c r="D29" s="163" t="e">
        <f>IF(OR($B29=0,D$1=1),NA(),VLOOKUP($B29,'led1'!$E$4:$BM$198,D$1+3,FALSE))</f>
        <v>#N/A</v>
      </c>
      <c r="E29" s="163" t="e">
        <f>IF(OR($B29=0,E$1=1),NA(),VLOOKUP($B29,'led1'!$E$4:$BM$198,E$1+3,FALSE))</f>
        <v>#N/A</v>
      </c>
      <c r="F29" s="164" t="e">
        <f>IF(OR($B29=0,F$1=1),NA(),VLOOKUP($B29,'led1'!$E$4:$BM$198,F$1+3,FALSE))</f>
        <v>#N/A</v>
      </c>
      <c r="G29" s="153"/>
      <c r="H29" s="152" t="e">
        <f>IF(OR($B29=0,C$1=1),NA(),VLOOKUP($B29,'led2'!$E$4:$BM$179,C$1+3,FALSE))</f>
        <v>#N/A</v>
      </c>
      <c r="I29" s="163" t="e">
        <f>IF(OR($B29=0,D$1=1),NA(),VLOOKUP($B29,'led2'!$E$4:$BM$179,D$1+3,FALSE))</f>
        <v>#N/A</v>
      </c>
      <c r="J29" s="163" t="e">
        <f>IF(OR($B29=0,E$1=1),NA(),VLOOKUP($B29,'led2'!$E$4:$BM$179,E$1+3,FALSE))</f>
        <v>#N/A</v>
      </c>
      <c r="K29" s="164" t="e">
        <f>IF(OR($B29=0,F$1=1),NA(),VLOOKUP($B29,'led2'!$E$4:$BM$179,F$1+3,FALSE))</f>
        <v>#N/A</v>
      </c>
      <c r="L29" s="153"/>
      <c r="M29" s="152" t="e">
        <f>IF(OR($B29=0,C$1=1),NA(),VLOOKUP($B29,'led3'!$E$4:$BL$179,C$1+3,FALSE))</f>
        <v>#N/A</v>
      </c>
      <c r="N29" s="163" t="e">
        <f>IF(OR($B29=0,D$1=1),NA(),VLOOKUP($B29,'led3'!$E$4:$BL$179,D$1+3,FALSE))</f>
        <v>#N/A</v>
      </c>
      <c r="O29" s="163" t="e">
        <f>IF(OR($B29=0,E$1=1),NA(),VLOOKUP($B29,'led3'!$E$4:$BL$179,E$1+3,FALSE))</f>
        <v>#N/A</v>
      </c>
      <c r="P29" s="164" t="e">
        <f>IF(OR($B29=0,F$1=1),NA(),VLOOKUP($B29,'led3'!$E$4:$BL$179,F$1+3,FALSE))</f>
        <v>#N/A</v>
      </c>
      <c r="Q29" s="153"/>
      <c r="R29" s="77"/>
      <c r="S29" s="77"/>
      <c r="T29" s="398"/>
      <c r="U29" s="77"/>
    </row>
    <row r="30" spans="1:21" ht="14.25">
      <c r="A30" s="68">
        <v>20</v>
      </c>
      <c r="B30" s="174">
        <f>IF(A30=0,0,INDEX(Lookups!$K$2:$V$34,$A30,$M$1))</f>
        <v>1.2</v>
      </c>
      <c r="C30" s="155" t="e">
        <f>IF(OR($B30=0,C$1=1),NA(),VLOOKUP($B30,'led1'!$E$4:$BM$198,C$1+3,FALSE))</f>
        <v>#N/A</v>
      </c>
      <c r="D30" s="165" t="e">
        <f>IF(OR($B30=0,D$1=1),NA(),VLOOKUP($B30,'led1'!$E$4:$BM$198,D$1+3,FALSE))</f>
        <v>#N/A</v>
      </c>
      <c r="E30" s="165" t="e">
        <f>IF(OR($B30=0,E$1=1),NA(),VLOOKUP($B30,'led1'!$E$4:$BM$198,E$1+3,FALSE))</f>
        <v>#N/A</v>
      </c>
      <c r="F30" s="166" t="e">
        <f>IF(OR($B30=0,F$1=1),NA(),VLOOKUP($B30,'led1'!$E$4:$BM$198,F$1+3,FALSE))</f>
        <v>#N/A</v>
      </c>
      <c r="G30" s="156"/>
      <c r="H30" s="155" t="e">
        <f>IF(OR($B30=0,C$1=1),NA(),VLOOKUP($B30,'led2'!$E$4:$BM$179,C$1+3,FALSE))</f>
        <v>#N/A</v>
      </c>
      <c r="I30" s="165" t="e">
        <f>IF(OR($B30=0,D$1=1),NA(),VLOOKUP($B30,'led2'!$E$4:$BM$179,D$1+3,FALSE))</f>
        <v>#N/A</v>
      </c>
      <c r="J30" s="165" t="e">
        <f>IF(OR($B30=0,E$1=1),NA(),VLOOKUP($B30,'led2'!$E$4:$BM$179,E$1+3,FALSE))</f>
        <v>#N/A</v>
      </c>
      <c r="K30" s="166" t="e">
        <f>IF(OR($B30=0,F$1=1),NA(),VLOOKUP($B30,'led2'!$E$4:$BM$179,F$1+3,FALSE))</f>
        <v>#N/A</v>
      </c>
      <c r="L30" s="156"/>
      <c r="M30" s="155" t="e">
        <f>IF(OR($B30=0,C$1=1),NA(),VLOOKUP($B30,'led3'!$E$4:$BL$179,C$1+3,FALSE))</f>
        <v>#N/A</v>
      </c>
      <c r="N30" s="165" t="e">
        <f>IF(OR($B30=0,D$1=1),NA(),VLOOKUP($B30,'led3'!$E$4:$BL$179,D$1+3,FALSE))</f>
        <v>#N/A</v>
      </c>
      <c r="O30" s="165" t="e">
        <f>IF(OR($B30=0,E$1=1),NA(),VLOOKUP($B30,'led3'!$E$4:$BL$179,E$1+3,FALSE))</f>
        <v>#N/A</v>
      </c>
      <c r="P30" s="166" t="e">
        <f>IF(OR($B30=0,F$1=1),NA(),VLOOKUP($B30,'led3'!$E$4:$BL$179,F$1+3,FALSE))</f>
        <v>#N/A</v>
      </c>
      <c r="Q30" s="156"/>
      <c r="R30" s="77"/>
      <c r="S30" s="77"/>
      <c r="T30" s="398"/>
      <c r="U30" s="77"/>
    </row>
    <row r="31" spans="1:21" ht="14.25">
      <c r="A31" s="68">
        <v>21</v>
      </c>
      <c r="B31" s="173">
        <f>IF(A31=0,0,INDEX(Lookups!$K$2:$V$34,$A31,$M$1))</f>
        <v>1.3</v>
      </c>
      <c r="C31" s="152" t="e">
        <f>IF(OR($B31=0,C$1=1),NA(),VLOOKUP($B31,'led1'!$E$4:$BM$198,C$1+3,FALSE))</f>
        <v>#N/A</v>
      </c>
      <c r="D31" s="163" t="e">
        <f>IF(OR($B31=0,D$1=1),NA(),VLOOKUP($B31,'led1'!$E$4:$BM$198,D$1+3,FALSE))</f>
        <v>#N/A</v>
      </c>
      <c r="E31" s="163" t="e">
        <f>IF(OR($B31=0,E$1=1),NA(),VLOOKUP($B31,'led1'!$E$4:$BM$198,E$1+3,FALSE))</f>
        <v>#N/A</v>
      </c>
      <c r="F31" s="164" t="e">
        <f>IF(OR($B31=0,F$1=1),NA(),VLOOKUP($B31,'led1'!$E$4:$BM$198,F$1+3,FALSE))</f>
        <v>#N/A</v>
      </c>
      <c r="G31" s="153"/>
      <c r="H31" s="152" t="e">
        <f>IF(OR($B31=0,C$1=1),NA(),VLOOKUP($B31,'led2'!$E$4:$BM$179,C$1+3,FALSE))</f>
        <v>#N/A</v>
      </c>
      <c r="I31" s="163" t="e">
        <f>IF(OR($B31=0,D$1=1),NA(),VLOOKUP($B31,'led2'!$E$4:$BM$179,D$1+3,FALSE))</f>
        <v>#N/A</v>
      </c>
      <c r="J31" s="163" t="e">
        <f>IF(OR($B31=0,E$1=1),NA(),VLOOKUP($B31,'led2'!$E$4:$BM$179,E$1+3,FALSE))</f>
        <v>#N/A</v>
      </c>
      <c r="K31" s="164" t="e">
        <f>IF(OR($B31=0,F$1=1),NA(),VLOOKUP($B31,'led2'!$E$4:$BM$179,F$1+3,FALSE))</f>
        <v>#N/A</v>
      </c>
      <c r="L31" s="153"/>
      <c r="M31" s="152" t="e">
        <f>IF(OR($B31=0,C$1=1),NA(),VLOOKUP($B31,'led3'!$E$4:$BL$179,C$1+3,FALSE))</f>
        <v>#N/A</v>
      </c>
      <c r="N31" s="163" t="e">
        <f>IF(OR($B31=0,D$1=1),NA(),VLOOKUP($B31,'led3'!$E$4:$BL$179,D$1+3,FALSE))</f>
        <v>#N/A</v>
      </c>
      <c r="O31" s="163" t="e">
        <f>IF(OR($B31=0,E$1=1),NA(),VLOOKUP($B31,'led3'!$E$4:$BL$179,E$1+3,FALSE))</f>
        <v>#N/A</v>
      </c>
      <c r="P31" s="164" t="e">
        <f>IF(OR($B31=0,F$1=1),NA(),VLOOKUP($B31,'led3'!$E$4:$BL$179,F$1+3,FALSE))</f>
        <v>#N/A</v>
      </c>
      <c r="Q31" s="153"/>
      <c r="R31" s="77"/>
      <c r="S31" s="77"/>
      <c r="T31" s="398"/>
      <c r="U31" s="77"/>
    </row>
    <row r="32" spans="1:21" ht="14.25">
      <c r="A32" s="68">
        <v>22</v>
      </c>
      <c r="B32" s="174">
        <f>IF(A32=0,0,INDEX(Lookups!$K$2:$V$34,$A32,$M$1))</f>
        <v>1.4</v>
      </c>
      <c r="C32" s="155" t="e">
        <f>IF(OR($B32=0,C$1=1),NA(),VLOOKUP($B32,'led1'!$E$4:$BM$198,C$1+3,FALSE))</f>
        <v>#N/A</v>
      </c>
      <c r="D32" s="165" t="e">
        <f>IF(OR($B32=0,D$1=1),NA(),VLOOKUP($B32,'led1'!$E$4:$BM$198,D$1+3,FALSE))</f>
        <v>#N/A</v>
      </c>
      <c r="E32" s="165" t="e">
        <f>IF(OR($B32=0,E$1=1),NA(),VLOOKUP($B32,'led1'!$E$4:$BM$198,E$1+3,FALSE))</f>
        <v>#N/A</v>
      </c>
      <c r="F32" s="166" t="e">
        <f>IF(OR($B32=0,F$1=1),NA(),VLOOKUP($B32,'led1'!$E$4:$BM$198,F$1+3,FALSE))</f>
        <v>#N/A</v>
      </c>
      <c r="G32" s="156"/>
      <c r="H32" s="155" t="e">
        <f>IF(OR($B32=0,C$1=1),NA(),VLOOKUP($B32,'led2'!$E$4:$BM$179,C$1+3,FALSE))</f>
        <v>#N/A</v>
      </c>
      <c r="I32" s="165" t="e">
        <f>IF(OR($B32=0,D$1=1),NA(),VLOOKUP($B32,'led2'!$E$4:$BM$179,D$1+3,FALSE))</f>
        <v>#N/A</v>
      </c>
      <c r="J32" s="165" t="e">
        <f>IF(OR($B32=0,E$1=1),NA(),VLOOKUP($B32,'led2'!$E$4:$BM$179,E$1+3,FALSE))</f>
        <v>#N/A</v>
      </c>
      <c r="K32" s="166" t="e">
        <f>IF(OR($B32=0,F$1=1),NA(),VLOOKUP($B32,'led2'!$E$4:$BM$179,F$1+3,FALSE))</f>
        <v>#N/A</v>
      </c>
      <c r="L32" s="156"/>
      <c r="M32" s="155" t="e">
        <f>IF(OR($B32=0,C$1=1),NA(),VLOOKUP($B32,'led3'!$E$4:$BL$179,C$1+3,FALSE))</f>
        <v>#N/A</v>
      </c>
      <c r="N32" s="165" t="e">
        <f>IF(OR($B32=0,D$1=1),NA(),VLOOKUP($B32,'led3'!$E$4:$BL$179,D$1+3,FALSE))</f>
        <v>#N/A</v>
      </c>
      <c r="O32" s="165" t="e">
        <f>IF(OR($B32=0,E$1=1),NA(),VLOOKUP($B32,'led3'!$E$4:$BL$179,E$1+3,FALSE))</f>
        <v>#N/A</v>
      </c>
      <c r="P32" s="166" t="e">
        <f>IF(OR($B32=0,F$1=1),NA(),VLOOKUP($B32,'led3'!$E$4:$BL$179,F$1+3,FALSE))</f>
        <v>#N/A</v>
      </c>
      <c r="Q32" s="156"/>
      <c r="R32" s="77"/>
      <c r="S32" s="77"/>
      <c r="T32" s="398"/>
      <c r="U32" s="77"/>
    </row>
    <row r="33" spans="1:21" ht="14.25">
      <c r="A33" s="68">
        <v>23</v>
      </c>
      <c r="B33" s="173">
        <f>IF(A33=0,0,INDEX(Lookups!$K$2:$V$34,$A33,$M$1))</f>
        <v>1.5</v>
      </c>
      <c r="C33" s="152" t="e">
        <f>IF(OR($B33=0,C$1=1),NA(),VLOOKUP($B33,'led1'!$E$4:$BM$198,C$1+3,FALSE))</f>
        <v>#N/A</v>
      </c>
      <c r="D33" s="163" t="e">
        <f>IF(OR($B33=0,D$1=1),NA(),VLOOKUP($B33,'led1'!$E$4:$BM$198,D$1+3,FALSE))</f>
        <v>#N/A</v>
      </c>
      <c r="E33" s="163" t="e">
        <f>IF(OR($B33=0,E$1=1),NA(),VLOOKUP($B33,'led1'!$E$4:$BM$198,E$1+3,FALSE))</f>
        <v>#N/A</v>
      </c>
      <c r="F33" s="164" t="e">
        <f>IF(OR($B33=0,F$1=1),NA(),VLOOKUP($B33,'led1'!$E$4:$BM$198,F$1+3,FALSE))</f>
        <v>#N/A</v>
      </c>
      <c r="G33" s="153"/>
      <c r="H33" s="152" t="e">
        <f>IF(OR($B33=0,C$1=1),NA(),VLOOKUP($B33,'led2'!$E$4:$BM$179,C$1+3,FALSE))</f>
        <v>#N/A</v>
      </c>
      <c r="I33" s="163" t="e">
        <f>IF(OR($B33=0,D$1=1),NA(),VLOOKUP($B33,'led2'!$E$4:$BM$179,D$1+3,FALSE))</f>
        <v>#N/A</v>
      </c>
      <c r="J33" s="163" t="e">
        <f>IF(OR($B33=0,E$1=1),NA(),VLOOKUP($B33,'led2'!$E$4:$BM$179,E$1+3,FALSE))</f>
        <v>#N/A</v>
      </c>
      <c r="K33" s="164" t="e">
        <f>IF(OR($B33=0,F$1=1),NA(),VLOOKUP($B33,'led2'!$E$4:$BM$179,F$1+3,FALSE))</f>
        <v>#N/A</v>
      </c>
      <c r="L33" s="153"/>
      <c r="M33" s="152" t="e">
        <f>IF(OR($B33=0,C$1=1),NA(),VLOOKUP($B33,'led3'!$E$4:$BL$179,C$1+3,FALSE))</f>
        <v>#N/A</v>
      </c>
      <c r="N33" s="163" t="e">
        <f>IF(OR($B33=0,D$1=1),NA(),VLOOKUP($B33,'led3'!$E$4:$BL$179,D$1+3,FALSE))</f>
        <v>#N/A</v>
      </c>
      <c r="O33" s="163" t="e">
        <f>IF(OR($B33=0,E$1=1),NA(),VLOOKUP($B33,'led3'!$E$4:$BL$179,E$1+3,FALSE))</f>
        <v>#N/A</v>
      </c>
      <c r="P33" s="164" t="e">
        <f>IF(OR($B33=0,F$1=1),NA(),VLOOKUP($B33,'led3'!$E$4:$BL$179,F$1+3,FALSE))</f>
        <v>#N/A</v>
      </c>
      <c r="Q33" s="153"/>
      <c r="R33" s="77"/>
      <c r="S33" s="77"/>
      <c r="T33" s="399"/>
      <c r="U33" s="77"/>
    </row>
    <row r="34" spans="1:21" ht="14.25">
      <c r="A34" s="68">
        <v>24</v>
      </c>
      <c r="B34" s="174">
        <f>IF(A34=0,0,INDEX(Lookups!$K$2:$V$34,$A34,$M$1))</f>
        <v>1.6</v>
      </c>
      <c r="C34" s="155" t="e">
        <f>IF(OR($B34=0,C$1=1),NA(),VLOOKUP($B34,'led1'!$E$4:$BM$198,C$1+3,FALSE))</f>
        <v>#N/A</v>
      </c>
      <c r="D34" s="165" t="e">
        <f>IF(OR($B34=0,D$1=1),NA(),VLOOKUP($B34,'led1'!$E$4:$BM$198,D$1+3,FALSE))</f>
        <v>#N/A</v>
      </c>
      <c r="E34" s="165" t="e">
        <f>IF(OR($B34=0,E$1=1),NA(),VLOOKUP($B34,'led1'!$E$4:$BM$198,E$1+3,FALSE))</f>
        <v>#N/A</v>
      </c>
      <c r="F34" s="166" t="e">
        <f>IF(OR($B34=0,F$1=1),NA(),VLOOKUP($B34,'led1'!$E$4:$BM$198,F$1+3,FALSE))</f>
        <v>#N/A</v>
      </c>
      <c r="G34" s="156"/>
      <c r="H34" s="155" t="e">
        <f>IF(OR($B34=0,C$1=1),NA(),VLOOKUP($B34,'led2'!$E$4:$BM$179,C$1+3,FALSE))</f>
        <v>#N/A</v>
      </c>
      <c r="I34" s="165" t="e">
        <f>IF(OR($B34=0,D$1=1),NA(),VLOOKUP($B34,'led2'!$E$4:$BM$179,D$1+3,FALSE))</f>
        <v>#N/A</v>
      </c>
      <c r="J34" s="165" t="e">
        <f>IF(OR($B34=0,E$1=1),NA(),VLOOKUP($B34,'led2'!$E$4:$BM$179,E$1+3,FALSE))</f>
        <v>#N/A</v>
      </c>
      <c r="K34" s="166" t="e">
        <f>IF(OR($B34=0,F$1=1),NA(),VLOOKUP($B34,'led2'!$E$4:$BM$179,F$1+3,FALSE))</f>
        <v>#N/A</v>
      </c>
      <c r="L34" s="156"/>
      <c r="M34" s="155" t="e">
        <f>IF(OR($B34=0,C$1=1),NA(),VLOOKUP($B34,'led3'!$E$4:$BL$179,C$1+3,FALSE))</f>
        <v>#N/A</v>
      </c>
      <c r="N34" s="165" t="e">
        <f>IF(OR($B34=0,D$1=1),NA(),VLOOKUP($B34,'led3'!$E$4:$BL$179,D$1+3,FALSE))</f>
        <v>#N/A</v>
      </c>
      <c r="O34" s="165" t="e">
        <f>IF(OR($B34=0,E$1=1),NA(),VLOOKUP($B34,'led3'!$E$4:$BL$179,E$1+3,FALSE))</f>
        <v>#N/A</v>
      </c>
      <c r="P34" s="166" t="e">
        <f>IF(OR($B34=0,F$1=1),NA(),VLOOKUP($B34,'led3'!$E$4:$BL$179,F$1+3,FALSE))</f>
        <v>#N/A</v>
      </c>
      <c r="Q34" s="156"/>
      <c r="R34" s="77"/>
      <c r="S34" s="398"/>
      <c r="T34" s="398"/>
      <c r="U34" s="77"/>
    </row>
    <row r="35" spans="1:21" ht="14.25">
      <c r="A35" s="68">
        <v>25</v>
      </c>
      <c r="B35" s="173">
        <f>IF(A35=0,0,INDEX(Lookups!$K$2:$V$34,$A35,$M$1))</f>
        <v>1.7</v>
      </c>
      <c r="C35" s="152" t="e">
        <f>IF(OR($B35=0,C$1=1),NA(),VLOOKUP($B35,'led1'!$E$4:$BM$198,C$1+3,FALSE))</f>
        <v>#N/A</v>
      </c>
      <c r="D35" s="163" t="e">
        <f>IF(OR($B35=0,D$1=1),NA(),VLOOKUP($B35,'led1'!$E$4:$BM$198,D$1+3,FALSE))</f>
        <v>#N/A</v>
      </c>
      <c r="E35" s="163" t="e">
        <f>IF(OR($B35=0,E$1=1),NA(),VLOOKUP($B35,'led1'!$E$4:$BM$198,E$1+3,FALSE))</f>
        <v>#N/A</v>
      </c>
      <c r="F35" s="164" t="e">
        <f>IF(OR($B35=0,F$1=1),NA(),VLOOKUP($B35,'led1'!$E$4:$BM$198,F$1+3,FALSE))</f>
        <v>#N/A</v>
      </c>
      <c r="G35" s="153"/>
      <c r="H35" s="152" t="e">
        <f>IF(OR($B35=0,C$1=1),NA(),VLOOKUP($B35,'led2'!$E$4:$BM$179,C$1+3,FALSE))</f>
        <v>#N/A</v>
      </c>
      <c r="I35" s="163" t="e">
        <f>IF(OR($B35=0,D$1=1),NA(),VLOOKUP($B35,'led2'!$E$4:$BM$179,D$1+3,FALSE))</f>
        <v>#N/A</v>
      </c>
      <c r="J35" s="163" t="e">
        <f>IF(OR($B35=0,E$1=1),NA(),VLOOKUP($B35,'led2'!$E$4:$BM$179,E$1+3,FALSE))</f>
        <v>#N/A</v>
      </c>
      <c r="K35" s="164" t="e">
        <f>IF(OR($B35=0,F$1=1),NA(),VLOOKUP($B35,'led2'!$E$4:$BM$179,F$1+3,FALSE))</f>
        <v>#N/A</v>
      </c>
      <c r="L35" s="153"/>
      <c r="M35" s="152" t="e">
        <f>IF(OR($B35=0,C$1=1),NA(),VLOOKUP($B35,'led3'!$E$4:$BL$179,C$1+3,FALSE))</f>
        <v>#N/A</v>
      </c>
      <c r="N35" s="163" t="e">
        <f>IF(OR($B35=0,D$1=1),NA(),VLOOKUP($B35,'led3'!$E$4:$BL$179,D$1+3,FALSE))</f>
        <v>#N/A</v>
      </c>
      <c r="O35" s="163" t="e">
        <f>IF(OR($B35=0,E$1=1),NA(),VLOOKUP($B35,'led3'!$E$4:$BL$179,E$1+3,FALSE))</f>
        <v>#N/A</v>
      </c>
      <c r="P35" s="164" t="e">
        <f>IF(OR($B35=0,F$1=1),NA(),VLOOKUP($B35,'led3'!$E$4:$BL$179,F$1+3,FALSE))</f>
        <v>#N/A</v>
      </c>
      <c r="Q35" s="153"/>
      <c r="R35" s="77"/>
      <c r="S35" s="77"/>
      <c r="T35" s="77"/>
      <c r="U35" s="77"/>
    </row>
    <row r="36" spans="1:21" ht="14.25">
      <c r="A36" s="68">
        <v>26</v>
      </c>
      <c r="B36" s="174">
        <f>IF(A36=0,0,INDEX(Lookups!$K$2:$V$34,$A36,$M$1))</f>
        <v>1.8</v>
      </c>
      <c r="C36" s="155" t="e">
        <f>IF(OR($B36=0,C$1=1),NA(),VLOOKUP($B36,'led1'!$E$4:$BM$198,C$1+3,FALSE))</f>
        <v>#N/A</v>
      </c>
      <c r="D36" s="165" t="e">
        <f>IF(OR($B36=0,D$1=1),NA(),VLOOKUP($B36,'led1'!$E$4:$BM$198,D$1+3,FALSE))</f>
        <v>#N/A</v>
      </c>
      <c r="E36" s="165" t="e">
        <f>IF(OR($B36=0,E$1=1),NA(),VLOOKUP($B36,'led1'!$E$4:$BM$198,E$1+3,FALSE))</f>
        <v>#N/A</v>
      </c>
      <c r="F36" s="166" t="e">
        <f>IF(OR($B36=0,F$1=1),NA(),VLOOKUP($B36,'led1'!$E$4:$BM$198,F$1+3,FALSE))</f>
        <v>#N/A</v>
      </c>
      <c r="G36" s="156"/>
      <c r="H36" s="155" t="e">
        <f>IF(OR($B36=0,C$1=1),NA(),VLOOKUP($B36,'led2'!$E$4:$BM$179,C$1+3,FALSE))</f>
        <v>#N/A</v>
      </c>
      <c r="I36" s="165" t="e">
        <f>IF(OR($B36=0,D$1=1),NA(),VLOOKUP($B36,'led2'!$E$4:$BM$179,D$1+3,FALSE))</f>
        <v>#N/A</v>
      </c>
      <c r="J36" s="165" t="e">
        <f>IF(OR($B36=0,E$1=1),NA(),VLOOKUP($B36,'led2'!$E$4:$BM$179,E$1+3,FALSE))</f>
        <v>#N/A</v>
      </c>
      <c r="K36" s="166" t="e">
        <f>IF(OR($B36=0,F$1=1),NA(),VLOOKUP($B36,'led2'!$E$4:$BM$179,F$1+3,FALSE))</f>
        <v>#N/A</v>
      </c>
      <c r="L36" s="156"/>
      <c r="M36" s="155" t="e">
        <f>IF(OR($B36=0,C$1=1),NA(),VLOOKUP($B36,'led3'!$E$4:$BL$179,C$1+3,FALSE))</f>
        <v>#N/A</v>
      </c>
      <c r="N36" s="165" t="e">
        <f>IF(OR($B36=0,D$1=1),NA(),VLOOKUP($B36,'led3'!$E$4:$BL$179,D$1+3,FALSE))</f>
        <v>#N/A</v>
      </c>
      <c r="O36" s="165" t="e">
        <f>IF(OR($B36=0,E$1=1),NA(),VLOOKUP($B36,'led3'!$E$4:$BL$179,E$1+3,FALSE))</f>
        <v>#N/A</v>
      </c>
      <c r="P36" s="166" t="e">
        <f>IF(OR($B36=0,F$1=1),NA(),VLOOKUP($B36,'led3'!$E$4:$BL$179,F$1+3,FALSE))</f>
        <v>#N/A</v>
      </c>
      <c r="Q36" s="156"/>
      <c r="R36" s="77"/>
      <c r="S36" s="77"/>
      <c r="T36" s="77"/>
      <c r="U36" s="77"/>
    </row>
    <row r="37" spans="1:21" ht="14.25">
      <c r="A37" s="68">
        <v>27</v>
      </c>
      <c r="B37" s="173">
        <f>IF(A37=0,0,INDEX(Lookups!$K$2:$V$34,$A37,$M$1))</f>
        <v>1.9</v>
      </c>
      <c r="C37" s="152" t="e">
        <f>IF(OR($B37=0,C$1=1),NA(),VLOOKUP($B37,'led1'!$E$4:$BM$198,C$1+3,FALSE))</f>
        <v>#N/A</v>
      </c>
      <c r="D37" s="163" t="e">
        <f>IF(OR($B37=0,D$1=1),NA(),VLOOKUP($B37,'led1'!$E$4:$BM$198,D$1+3,FALSE))</f>
        <v>#N/A</v>
      </c>
      <c r="E37" s="163" t="e">
        <f>IF(OR($B37=0,E$1=1),NA(),VLOOKUP($B37,'led1'!$E$4:$BM$198,E$1+3,FALSE))</f>
        <v>#N/A</v>
      </c>
      <c r="F37" s="164" t="e">
        <f>IF(OR($B37=0,F$1=1),NA(),VLOOKUP($B37,'led1'!$E$4:$BM$198,F$1+3,FALSE))</f>
        <v>#N/A</v>
      </c>
      <c r="G37" s="153"/>
      <c r="H37" s="152" t="e">
        <f>IF(OR($B37=0,C$1=1),NA(),VLOOKUP($B37,'led2'!$E$4:$BM$179,C$1+3,FALSE))</f>
        <v>#N/A</v>
      </c>
      <c r="I37" s="163" t="e">
        <f>IF(OR($B37=0,D$1=1),NA(),VLOOKUP($B37,'led2'!$E$4:$BM$179,D$1+3,FALSE))</f>
        <v>#N/A</v>
      </c>
      <c r="J37" s="163" t="e">
        <f>IF(OR($B37=0,E$1=1),NA(),VLOOKUP($B37,'led2'!$E$4:$BM$179,E$1+3,FALSE))</f>
        <v>#N/A</v>
      </c>
      <c r="K37" s="164" t="e">
        <f>IF(OR($B37=0,F$1=1),NA(),VLOOKUP($B37,'led2'!$E$4:$BM$179,F$1+3,FALSE))</f>
        <v>#N/A</v>
      </c>
      <c r="L37" s="153"/>
      <c r="M37" s="152" t="e">
        <f>IF(OR($B37=0,C$1=1),NA(),VLOOKUP($B37,'led3'!$E$4:$BL$179,C$1+3,FALSE))</f>
        <v>#N/A</v>
      </c>
      <c r="N37" s="163" t="e">
        <f>IF(OR($B37=0,D$1=1),NA(),VLOOKUP($B37,'led3'!$E$4:$BL$179,D$1+3,FALSE))</f>
        <v>#N/A</v>
      </c>
      <c r="O37" s="163" t="e">
        <f>IF(OR($B37=0,E$1=1),NA(),VLOOKUP($B37,'led3'!$E$4:$BL$179,E$1+3,FALSE))</f>
        <v>#N/A</v>
      </c>
      <c r="P37" s="164" t="e">
        <f>IF(OR($B37=0,F$1=1),NA(),VLOOKUP($B37,'led3'!$E$4:$BL$179,F$1+3,FALSE))</f>
        <v>#N/A</v>
      </c>
      <c r="Q37" s="153"/>
      <c r="R37" s="77"/>
      <c r="S37" s="77"/>
      <c r="T37" s="77"/>
      <c r="U37" s="77"/>
    </row>
    <row r="38" spans="1:21" ht="14.25">
      <c r="A38" s="68">
        <v>28</v>
      </c>
      <c r="B38" s="174">
        <f>IF(A38=0,0,INDEX(Lookups!$K$2:$V$34,$A38,$M$1))</f>
        <v>2</v>
      </c>
      <c r="C38" s="155" t="e">
        <f>IF(OR($B38=0,C$1=1),NA(),VLOOKUP($B38,'led1'!$E$4:$BM$198,C$1+3,FALSE))</f>
        <v>#N/A</v>
      </c>
      <c r="D38" s="165" t="e">
        <f>IF(OR($B38=0,D$1=1),NA(),VLOOKUP($B38,'led1'!$E$4:$BM$198,D$1+3,FALSE))</f>
        <v>#N/A</v>
      </c>
      <c r="E38" s="165" t="e">
        <f>IF(OR($B38=0,E$1=1),NA(),VLOOKUP($B38,'led1'!$E$4:$BM$198,E$1+3,FALSE))</f>
        <v>#N/A</v>
      </c>
      <c r="F38" s="166" t="e">
        <f>IF(OR($B38=0,F$1=1),NA(),VLOOKUP($B38,'led1'!$E$4:$BM$198,F$1+3,FALSE))</f>
        <v>#N/A</v>
      </c>
      <c r="G38" s="156"/>
      <c r="H38" s="155" t="e">
        <f>IF(OR($B38=0,C$1=1),NA(),VLOOKUP($B38,'led2'!$E$4:$BM$179,C$1+3,FALSE))</f>
        <v>#N/A</v>
      </c>
      <c r="I38" s="165" t="e">
        <f>IF(OR($B38=0,D$1=1),NA(),VLOOKUP($B38,'led2'!$E$4:$BM$179,D$1+3,FALSE))</f>
        <v>#N/A</v>
      </c>
      <c r="J38" s="165" t="e">
        <f>IF(OR($B38=0,E$1=1),NA(),VLOOKUP($B38,'led2'!$E$4:$BM$179,E$1+3,FALSE))</f>
        <v>#N/A</v>
      </c>
      <c r="K38" s="166" t="e">
        <f>IF(OR($B38=0,F$1=1),NA(),VLOOKUP($B38,'led2'!$E$4:$BM$179,F$1+3,FALSE))</f>
        <v>#N/A</v>
      </c>
      <c r="L38" s="156"/>
      <c r="M38" s="155" t="e">
        <f>IF(OR($B38=0,C$1=1),NA(),VLOOKUP($B38,'led3'!$E$4:$BL$179,C$1+3,FALSE))</f>
        <v>#N/A</v>
      </c>
      <c r="N38" s="165" t="e">
        <f>IF(OR($B38=0,D$1=1),NA(),VLOOKUP($B38,'led3'!$E$4:$BL$179,D$1+3,FALSE))</f>
        <v>#N/A</v>
      </c>
      <c r="O38" s="165" t="e">
        <f>IF(OR($B38=0,E$1=1),NA(),VLOOKUP($B38,'led3'!$E$4:$BL$179,E$1+3,FALSE))</f>
        <v>#N/A</v>
      </c>
      <c r="P38" s="166" t="e">
        <f>IF(OR($B38=0,F$1=1),NA(),VLOOKUP($B38,'led3'!$E$4:$BL$179,F$1+3,FALSE))</f>
        <v>#N/A</v>
      </c>
      <c r="Q38" s="156"/>
      <c r="R38" s="77"/>
      <c r="S38" s="77"/>
      <c r="T38" s="77"/>
      <c r="U38" s="77"/>
    </row>
    <row r="39" spans="1:21" ht="15" thickBot="1">
      <c r="A39" s="68">
        <v>29</v>
      </c>
      <c r="B39" s="173">
        <f>IF(A39=0,0,INDEX(Lookups!$K$2:$V$34,$A39,$M$1))</f>
        <v>0</v>
      </c>
      <c r="C39" s="154" t="e">
        <f>IF(OR($B39=0,C$1=1),NA(),VLOOKUP($B39,'led1'!$E$4:$BM$198,C$1+3,FALSE))</f>
        <v>#N/A</v>
      </c>
      <c r="D39" s="167" t="e">
        <f>IF(OR($B39=0,D$1=1),NA(),VLOOKUP($B39,'led1'!$E$4:$BM$198,D$1+3,FALSE))</f>
        <v>#N/A</v>
      </c>
      <c r="E39" s="167" t="e">
        <f>IF(OR($B39=0,E$1=1),NA(),VLOOKUP($B39,'led1'!$E$4:$BM$198,E$1+3,FALSE))</f>
        <v>#N/A</v>
      </c>
      <c r="F39" s="168" t="e">
        <f>IF(OR($B39=0,F$1=1),NA(),VLOOKUP($B39,'led1'!$E$4:$BM$198,F$1+3,FALSE))</f>
        <v>#N/A</v>
      </c>
      <c r="G39" s="153"/>
      <c r="H39" s="154" t="e">
        <f>IF(OR($B39=0,C$1=1),NA(),VLOOKUP($B39,'led2'!$E$4:$BM$179,C$1+3,FALSE))</f>
        <v>#N/A</v>
      </c>
      <c r="I39" s="167" t="e">
        <f>IF(OR($B39=0,D$1=1),NA(),VLOOKUP($B39,'led2'!$E$4:$BM$179,D$1+3,FALSE))</f>
        <v>#N/A</v>
      </c>
      <c r="J39" s="167" t="e">
        <f>IF(OR($B39=0,E$1=1),NA(),VLOOKUP($B39,'led2'!$E$4:$BM$179,E$1+3,FALSE))</f>
        <v>#N/A</v>
      </c>
      <c r="K39" s="168" t="e">
        <f>IF(OR($B39=0,F$1=1),NA(),VLOOKUP($B39,'led2'!$E$4:$BM$179,F$1+3,FALSE))</f>
        <v>#N/A</v>
      </c>
      <c r="L39" s="153"/>
      <c r="M39" s="154" t="e">
        <f>IF(OR($B39=0,C$1=1),NA(),VLOOKUP($B39,'led3'!$E$4:$BL$179,C$1+3,FALSE))</f>
        <v>#N/A</v>
      </c>
      <c r="N39" s="167" t="e">
        <f>IF(OR($B39=0,D$1=1),NA(),VLOOKUP($B39,'led3'!$E$4:$BL$179,D$1+3,FALSE))</f>
        <v>#N/A</v>
      </c>
      <c r="O39" s="167" t="e">
        <f>IF(OR($B39=0,E$1=1),NA(),VLOOKUP($B39,'led3'!$E$4:$BL$179,E$1+3,FALSE))</f>
        <v>#N/A</v>
      </c>
      <c r="P39" s="168" t="e">
        <f>IF(OR($B39=0,F$1=1),NA(),VLOOKUP($B39,'led3'!$E$4:$BL$179,F$1+3,FALSE))</f>
        <v>#N/A</v>
      </c>
      <c r="Q39" s="153"/>
      <c r="R39" s="77"/>
      <c r="S39" s="77"/>
      <c r="T39" s="77"/>
      <c r="U39" s="77"/>
    </row>
    <row r="40" spans="1:21">
      <c r="B40" s="77"/>
      <c r="C40" s="77"/>
      <c r="D40" s="77"/>
      <c r="E40" s="77"/>
      <c r="F40" s="77"/>
      <c r="G40" s="77"/>
      <c r="H40" s="77"/>
      <c r="I40" s="77"/>
      <c r="J40" s="77"/>
      <c r="K40" s="77"/>
      <c r="L40" s="77"/>
      <c r="M40" s="77"/>
      <c r="N40" s="77"/>
      <c r="O40" s="77"/>
      <c r="P40" s="77"/>
      <c r="Q40" s="77"/>
      <c r="R40" s="77"/>
      <c r="S40" s="77"/>
      <c r="T40" s="77"/>
      <c r="U40" s="77"/>
    </row>
    <row r="41" spans="1:21">
      <c r="B41" s="77"/>
      <c r="C41" s="77"/>
      <c r="D41" s="77"/>
      <c r="E41" s="77"/>
      <c r="F41" s="77"/>
      <c r="G41" s="77"/>
      <c r="H41" s="77"/>
      <c r="I41" s="77"/>
      <c r="J41" s="77"/>
      <c r="K41" s="77"/>
      <c r="L41" s="77"/>
      <c r="M41" s="77"/>
      <c r="N41" s="77"/>
      <c r="O41" s="77"/>
      <c r="P41" s="77"/>
      <c r="Q41" s="77"/>
      <c r="R41" s="77"/>
      <c r="S41" s="77"/>
      <c r="T41" s="77"/>
      <c r="U41" s="77"/>
    </row>
    <row r="42" spans="1:21">
      <c r="B42" s="77"/>
      <c r="C42" s="77"/>
      <c r="D42" s="77"/>
      <c r="E42" s="77"/>
      <c r="F42" s="77"/>
      <c r="G42" s="77"/>
      <c r="H42" s="77"/>
      <c r="I42" s="77"/>
      <c r="J42" s="77"/>
      <c r="K42" s="77"/>
      <c r="L42" s="77"/>
      <c r="M42" s="77"/>
      <c r="N42" s="77"/>
      <c r="O42" s="77"/>
      <c r="P42" s="77"/>
      <c r="Q42" s="77"/>
      <c r="R42" s="77"/>
      <c r="S42" s="77"/>
      <c r="T42" s="77"/>
      <c r="U42" s="77"/>
    </row>
    <row r="43" spans="1:21">
      <c r="B43" s="77"/>
      <c r="C43" s="77"/>
      <c r="D43" s="77"/>
      <c r="E43" s="77"/>
      <c r="F43" s="77"/>
      <c r="G43" s="77"/>
      <c r="H43" s="77"/>
      <c r="I43" s="77"/>
      <c r="J43" s="77"/>
      <c r="K43" s="77"/>
      <c r="L43" s="77"/>
      <c r="M43" s="77"/>
      <c r="N43" s="77"/>
      <c r="O43" s="77"/>
      <c r="P43" s="77"/>
      <c r="Q43" s="77"/>
      <c r="R43" s="77"/>
      <c r="S43" s="77"/>
      <c r="T43" s="77"/>
      <c r="U43" s="77"/>
    </row>
    <row r="44" spans="1:21">
      <c r="B44" s="77"/>
      <c r="C44" s="77"/>
      <c r="D44" s="77"/>
      <c r="E44" s="77"/>
      <c r="F44" s="77"/>
      <c r="G44" s="77"/>
      <c r="H44" s="77"/>
      <c r="I44" s="77"/>
      <c r="J44" s="77"/>
      <c r="K44" s="77"/>
      <c r="L44" s="77"/>
      <c r="M44" s="77"/>
      <c r="N44" s="77"/>
      <c r="O44" s="77"/>
      <c r="P44" s="77"/>
    </row>
  </sheetData>
  <dataConsolidate/>
  <mergeCells count="12">
    <mergeCell ref="B5:B10"/>
    <mergeCell ref="I1:K1"/>
    <mergeCell ref="F3:H3"/>
    <mergeCell ref="J3:L3"/>
    <mergeCell ref="C3:D3"/>
    <mergeCell ref="C5:F5"/>
    <mergeCell ref="S3:S5"/>
    <mergeCell ref="H5:K5"/>
    <mergeCell ref="M5:P5"/>
    <mergeCell ref="N3:Q3"/>
    <mergeCell ref="S8:S9"/>
    <mergeCell ref="S6:U6"/>
  </mergeCells>
  <phoneticPr fontId="0" type="noConversion"/>
  <conditionalFormatting sqref="E7:E8 O7:O8 J7:J8 C11:F39 H11:K39 M11:P39 A12:A39">
    <cfRule type="containsErrors" dxfId="15" priority="15" stopIfTrue="1">
      <formula>ISERROR(A7)</formula>
    </cfRule>
  </conditionalFormatting>
  <conditionalFormatting sqref="F7">
    <cfRule type="cellIs" dxfId="14" priority="11" stopIfTrue="1" operator="equal">
      <formula>0</formula>
    </cfRule>
  </conditionalFormatting>
  <conditionalFormatting sqref="B11:B39">
    <cfRule type="cellIs" dxfId="13" priority="12" stopIfTrue="1" operator="equal">
      <formula>0</formula>
    </cfRule>
  </conditionalFormatting>
  <conditionalFormatting sqref="K7">
    <cfRule type="cellIs" dxfId="12" priority="13" stopIfTrue="1" operator="equal">
      <formula>0</formula>
    </cfRule>
  </conditionalFormatting>
  <conditionalFormatting sqref="P7">
    <cfRule type="cellIs" dxfId="11" priority="14" stopIfTrue="1" operator="equal">
      <formula>0</formula>
    </cfRule>
  </conditionalFormatting>
  <conditionalFormatting sqref="F8 K8 P8">
    <cfRule type="expression" dxfId="10" priority="39" stopIfTrue="1">
      <formula>$R$1&gt;2</formula>
    </cfRule>
  </conditionalFormatting>
  <conditionalFormatting sqref="U8">
    <cfRule type="expression" dxfId="9" priority="7" stopIfTrue="1">
      <formula>$R$1=5</formula>
    </cfRule>
  </conditionalFormatting>
  <conditionalFormatting sqref="U5">
    <cfRule type="expression" dxfId="8" priority="6" stopIfTrue="1">
      <formula>OR($R$1=4,$R$1=5)</formula>
    </cfRule>
  </conditionalFormatting>
  <conditionalFormatting sqref="U3:U4 U9">
    <cfRule type="expression" dxfId="7" priority="4" stopIfTrue="1">
      <formula>$R$1=4</formula>
    </cfRule>
  </conditionalFormatting>
  <conditionalFormatting sqref="U5">
    <cfRule type="expression" dxfId="6" priority="2" stopIfTrue="1">
      <formula>OR($R$1=4,$R$1=5)</formula>
    </cfRule>
  </conditionalFormatting>
  <conditionalFormatting sqref="U3:U4">
    <cfRule type="expression" dxfId="5" priority="1" stopIfTrue="1">
      <formula>$R$1=4</formula>
    </cfRule>
  </conditionalFormatting>
  <dataValidations disablePrompts="1" count="1">
    <dataValidation type="decimal" allowBlank="1" showInputMessage="1" showErrorMessage="1" sqref="I3 M3">
      <formula1>0</formula1>
      <formula2>1</formula2>
    </dataValidation>
  </dataValidations>
  <hyperlinks>
    <hyperlink ref="U1" location="'Thermal Help'!A1" display="Help"/>
  </hyperlinks>
  <pageMargins left="0.75" right="0.75" top="1" bottom="1" header="0.5" footer="0.5"/>
  <pageSetup orientation="portrait" r:id="rId1"/>
  <headerFooter alignWithMargins="0"/>
  <ignoredErrors>
    <ignoredError sqref="G14:G23 G12:G13 G39 L39 G24:G25 G30:G38 L30:L38 G11 L11 L14:L23 L24:L29 L12:L13 G27:G29" evalError="1"/>
  </ignoredError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
  <sheetViews>
    <sheetView workbookViewId="0">
      <selection activeCell="O47" sqref="O47"/>
    </sheetView>
  </sheetViews>
  <sheetFormatPr defaultRowHeight="12.75"/>
  <cols>
    <col min="1" max="1" width="10.28515625" customWidth="1"/>
  </cols>
  <sheetData/>
  <pageMargins left="0.7" right="0.7" top="0.75" bottom="0.75" header="0.3" footer="0.3"/>
  <pageSetup scale="72" orientation="portrait" r:id="rId1"/>
  <drawing r:id="rId2"/>
</worksheet>
</file>

<file path=xl/worksheets/sheet11.xml><?xml version="1.0" encoding="utf-8"?>
<worksheet xmlns="http://schemas.openxmlformats.org/spreadsheetml/2006/main" xmlns:r="http://schemas.openxmlformats.org/officeDocument/2006/relationships">
  <dimension ref="A1:CU504"/>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38.85546875" bestFit="1" customWidth="1"/>
    <col min="2" max="3" width="4.28515625" customWidth="1"/>
    <col min="4" max="4" width="4.85546875" customWidth="1"/>
    <col min="5" max="6" width="4.28515625" customWidth="1"/>
    <col min="7" max="7" width="6.85546875" style="34" customWidth="1"/>
    <col min="8" max="8" width="6.85546875" customWidth="1"/>
    <col min="9" max="9" width="8.28515625" style="34" customWidth="1"/>
    <col min="10" max="12" width="8.28515625" customWidth="1"/>
    <col min="13" max="13" width="8.28515625" style="34" customWidth="1"/>
    <col min="14" max="16" width="8.28515625" customWidth="1"/>
    <col min="17" max="17" width="9.28515625" style="34" customWidth="1"/>
    <col min="18" max="18" width="9.28515625" style="46" customWidth="1"/>
    <col min="19" max="19" width="10.140625" customWidth="1"/>
    <col min="20" max="20" width="11.140625" customWidth="1"/>
    <col min="21" max="21" width="14.28515625" style="34" customWidth="1"/>
    <col min="22" max="27" width="14.28515625" customWidth="1"/>
    <col min="28" max="28" width="9.5703125" bestFit="1" customWidth="1"/>
    <col min="29" max="29" width="9.5703125" customWidth="1"/>
    <col min="30" max="30" width="9.5703125" bestFit="1" customWidth="1"/>
    <col min="31" max="31" width="9.5703125" customWidth="1"/>
    <col min="32" max="32" width="9.5703125" bestFit="1" customWidth="1"/>
    <col min="33" max="33" width="9.5703125" customWidth="1"/>
    <col min="34" max="34" width="9.5703125" bestFit="1" customWidth="1"/>
    <col min="35" max="35" width="9.5703125" customWidth="1"/>
    <col min="36" max="36" width="9.5703125" bestFit="1" customWidth="1"/>
    <col min="37" max="37" width="9.5703125" customWidth="1"/>
    <col min="38" max="38" width="9.5703125" bestFit="1" customWidth="1"/>
    <col min="39" max="39" width="9.5703125" customWidth="1"/>
    <col min="40" max="40" width="9.5703125" bestFit="1" customWidth="1"/>
    <col min="41" max="41" width="9.5703125" customWidth="1"/>
    <col min="42" max="42" width="9.5703125" bestFit="1" customWidth="1"/>
    <col min="43" max="43" width="9.5703125" customWidth="1"/>
    <col min="44" max="56" width="9.5703125" bestFit="1" customWidth="1"/>
  </cols>
  <sheetData>
    <row r="1" spans="1:99">
      <c r="G1" s="39" t="s">
        <v>7</v>
      </c>
      <c r="I1" s="39" t="s">
        <v>340</v>
      </c>
      <c r="M1" s="39" t="s">
        <v>344</v>
      </c>
      <c r="Q1" s="39" t="s">
        <v>351</v>
      </c>
      <c r="R1" s="43"/>
      <c r="U1" s="39" t="s">
        <v>347</v>
      </c>
    </row>
    <row r="2" spans="1:99" s="27" customFormat="1" ht="76.5">
      <c r="A2" s="13" t="s">
        <v>2</v>
      </c>
      <c r="B2" s="13" t="s">
        <v>582</v>
      </c>
      <c r="C2" s="13" t="s">
        <v>593</v>
      </c>
      <c r="D2" s="13" t="s">
        <v>594</v>
      </c>
      <c r="E2" s="13" t="s">
        <v>595</v>
      </c>
      <c r="F2" s="13" t="s">
        <v>498</v>
      </c>
      <c r="G2" s="30" t="s">
        <v>348</v>
      </c>
      <c r="H2" s="13" t="s">
        <v>349</v>
      </c>
      <c r="I2" s="30" t="s">
        <v>341</v>
      </c>
      <c r="J2" s="24" t="s">
        <v>342</v>
      </c>
      <c r="K2" s="24" t="s">
        <v>40</v>
      </c>
      <c r="L2" s="24" t="s">
        <v>343</v>
      </c>
      <c r="M2" s="35" t="s">
        <v>341</v>
      </c>
      <c r="N2" s="24" t="s">
        <v>342</v>
      </c>
      <c r="O2" s="24" t="s">
        <v>40</v>
      </c>
      <c r="P2" s="24" t="s">
        <v>343</v>
      </c>
      <c r="Q2" s="36" t="s">
        <v>345</v>
      </c>
      <c r="R2" s="44" t="s">
        <v>372</v>
      </c>
      <c r="S2" s="25" t="s">
        <v>27</v>
      </c>
      <c r="T2" s="25" t="s">
        <v>346</v>
      </c>
      <c r="U2" s="30"/>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row>
    <row r="3" spans="1:99">
      <c r="A3" t="s">
        <v>11</v>
      </c>
      <c r="F3">
        <v>1</v>
      </c>
      <c r="I3" s="31"/>
      <c r="J3" s="2"/>
      <c r="K3" s="2"/>
      <c r="L3" s="2"/>
      <c r="M3" s="31"/>
      <c r="N3" s="2"/>
      <c r="O3" s="3"/>
      <c r="P3" s="3"/>
      <c r="Q3" s="37"/>
      <c r="R3" s="42"/>
      <c r="S3" s="3"/>
      <c r="T3" s="3"/>
      <c r="U3" s="37"/>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row>
    <row r="4" spans="1:99">
      <c r="F4">
        <v>1</v>
      </c>
      <c r="I4" s="32"/>
      <c r="J4" s="5"/>
      <c r="K4" s="5"/>
      <c r="L4" s="5"/>
      <c r="M4" s="32"/>
      <c r="N4" s="5"/>
      <c r="O4" s="8"/>
      <c r="P4" s="8"/>
      <c r="Q4" s="38"/>
      <c r="R4" s="45"/>
      <c r="S4" s="8"/>
      <c r="T4" s="8"/>
      <c r="U4" s="40"/>
      <c r="V4" s="1"/>
      <c r="W4" s="1"/>
      <c r="X4" s="1"/>
      <c r="Y4" s="1"/>
      <c r="Z4" s="1"/>
      <c r="AA4" s="1"/>
      <c r="AB4" s="1"/>
      <c r="AC4" s="1"/>
      <c r="AD4" s="1"/>
      <c r="AE4" s="1"/>
      <c r="AF4" s="1"/>
      <c r="AG4" s="1"/>
      <c r="AH4" s="1"/>
      <c r="AI4" s="1"/>
      <c r="AJ4" s="1"/>
      <c r="AK4" s="1"/>
      <c r="AL4" s="1"/>
      <c r="AM4" s="1"/>
      <c r="AN4" s="1"/>
      <c r="AO4" s="1"/>
      <c r="AP4" s="1"/>
      <c r="AQ4" s="1"/>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row>
    <row r="5" spans="1:99">
      <c r="A5" s="28" t="s">
        <v>350</v>
      </c>
      <c r="B5" s="28"/>
      <c r="C5" s="28"/>
      <c r="D5" s="28"/>
      <c r="E5" s="28"/>
      <c r="F5">
        <v>1</v>
      </c>
      <c r="I5" s="31"/>
      <c r="J5" s="2"/>
      <c r="K5" s="2"/>
      <c r="L5" s="2"/>
      <c r="M5" s="31"/>
      <c r="N5" s="2"/>
      <c r="O5" s="3"/>
      <c r="P5" s="3"/>
      <c r="Q5" s="37"/>
      <c r="R5" s="42"/>
      <c r="S5" s="3"/>
      <c r="T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row>
    <row r="6" spans="1:99">
      <c r="F6">
        <v>1</v>
      </c>
      <c r="I6" s="32"/>
      <c r="J6" s="5"/>
      <c r="K6" s="5"/>
      <c r="L6" s="5"/>
      <c r="M6" s="32"/>
      <c r="N6" s="5"/>
      <c r="O6" s="8"/>
      <c r="P6" s="8"/>
      <c r="Q6" s="38"/>
      <c r="R6" s="45"/>
      <c r="S6" s="8"/>
      <c r="T6" s="8"/>
      <c r="AE6" s="1"/>
      <c r="AF6" s="1"/>
      <c r="AG6" s="1"/>
      <c r="AH6" s="1"/>
      <c r="AI6" s="1"/>
      <c r="AJ6" s="1"/>
      <c r="AK6" s="1"/>
      <c r="AL6" s="1"/>
      <c r="AM6" s="1"/>
      <c r="AN6" s="1"/>
      <c r="AO6" s="1"/>
      <c r="AP6" s="1"/>
      <c r="AQ6" s="1"/>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row>
    <row r="7" spans="1:99">
      <c r="A7" s="62" t="s">
        <v>967</v>
      </c>
      <c r="B7" s="62" t="s">
        <v>335</v>
      </c>
      <c r="C7" s="59"/>
      <c r="D7" s="59"/>
      <c r="E7" s="61"/>
      <c r="F7">
        <v>1</v>
      </c>
      <c r="G7" s="37">
        <v>0.02</v>
      </c>
      <c r="H7" s="3">
        <v>0.12</v>
      </c>
      <c r="I7" s="33">
        <v>41.686307138283269</v>
      </c>
      <c r="J7" s="11">
        <v>-35.017724332052751</v>
      </c>
      <c r="K7" s="11">
        <v>18.657459273218091</v>
      </c>
      <c r="L7" s="11">
        <v>-2.3879911395648275E-3</v>
      </c>
      <c r="M7" s="33">
        <v>44.156010651626602</v>
      </c>
      <c r="N7" s="11">
        <v>-18.454151732455593</v>
      </c>
      <c r="O7" s="11">
        <v>5.4380845934210136</v>
      </c>
      <c r="P7" s="11">
        <v>2.630612172330828</v>
      </c>
      <c r="Q7" s="401">
        <v>-2.1305846633771935E-3</v>
      </c>
      <c r="R7" s="47">
        <v>25</v>
      </c>
      <c r="S7" s="401">
        <v>-1.15E-3</v>
      </c>
      <c r="T7" s="3">
        <v>32</v>
      </c>
      <c r="U7" s="34" t="s">
        <v>437</v>
      </c>
      <c r="V7" t="s">
        <v>513</v>
      </c>
      <c r="W7" t="s">
        <v>464</v>
      </c>
      <c r="X7" t="s">
        <v>439</v>
      </c>
      <c r="Y7" t="s">
        <v>512</v>
      </c>
      <c r="Z7" t="s">
        <v>776</v>
      </c>
      <c r="AA7" t="s">
        <v>441</v>
      </c>
      <c r="AB7" t="s">
        <v>456</v>
      </c>
      <c r="AC7" t="s">
        <v>554</v>
      </c>
      <c r="AD7" t="s">
        <v>761</v>
      </c>
      <c r="AE7" s="65" t="s">
        <v>510</v>
      </c>
      <c r="AF7" t="s">
        <v>866</v>
      </c>
      <c r="AG7" t="s">
        <v>445</v>
      </c>
      <c r="AH7" t="s">
        <v>446</v>
      </c>
      <c r="AI7" t="s">
        <v>547</v>
      </c>
      <c r="AJ7" t="s">
        <v>676</v>
      </c>
      <c r="AK7" t="s">
        <v>448</v>
      </c>
      <c r="AL7" t="s">
        <v>549</v>
      </c>
      <c r="AM7" t="s">
        <v>539</v>
      </c>
      <c r="AN7" t="s">
        <v>429</v>
      </c>
      <c r="AO7" t="s">
        <v>443</v>
      </c>
      <c r="AP7" t="s">
        <v>867</v>
      </c>
      <c r="AQ7" t="s">
        <v>430</v>
      </c>
      <c r="AR7" t="s">
        <v>453</v>
      </c>
      <c r="AS7" s="67" t="s">
        <v>873</v>
      </c>
      <c r="AT7" s="67" t="s">
        <v>572</v>
      </c>
      <c r="AU7" s="65" t="s">
        <v>874</v>
      </c>
      <c r="AV7" s="67" t="s">
        <v>573</v>
      </c>
      <c r="AW7" s="65" t="s">
        <v>861</v>
      </c>
      <c r="AX7" s="65" t="s">
        <v>514</v>
      </c>
      <c r="AY7" s="67" t="s">
        <v>862</v>
      </c>
      <c r="AZ7" s="63" t="s">
        <v>515</v>
      </c>
      <c r="BA7" s="402" t="s">
        <v>863</v>
      </c>
      <c r="BB7" s="402" t="s">
        <v>516</v>
      </c>
      <c r="BC7" s="63" t="s">
        <v>864</v>
      </c>
      <c r="BD7" s="402" t="s">
        <v>506</v>
      </c>
      <c r="BE7" s="402" t="s">
        <v>865</v>
      </c>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row>
    <row r="8" spans="1:99">
      <c r="C8" s="59" t="s">
        <v>818</v>
      </c>
      <c r="D8" s="59" t="s">
        <v>818</v>
      </c>
      <c r="E8" s="61" t="s">
        <v>818</v>
      </c>
      <c r="F8">
        <v>1</v>
      </c>
      <c r="S8" s="29"/>
      <c r="U8" s="34">
        <v>26.5</v>
      </c>
      <c r="V8">
        <v>25.5</v>
      </c>
      <c r="W8">
        <v>21.5</v>
      </c>
      <c r="X8" s="34">
        <v>26.5</v>
      </c>
      <c r="Y8">
        <v>25.5</v>
      </c>
      <c r="Z8">
        <v>21.5</v>
      </c>
      <c r="AA8" s="34">
        <v>26.5</v>
      </c>
      <c r="AB8">
        <v>25.5</v>
      </c>
      <c r="AC8">
        <v>21.5</v>
      </c>
      <c r="AD8" s="34">
        <v>26.5</v>
      </c>
      <c r="AE8">
        <v>25.5</v>
      </c>
      <c r="AF8">
        <v>21.5</v>
      </c>
      <c r="AG8" s="34">
        <v>26.5</v>
      </c>
      <c r="AH8">
        <v>25.5</v>
      </c>
      <c r="AI8">
        <v>21.5</v>
      </c>
      <c r="AJ8">
        <v>25.5</v>
      </c>
      <c r="AK8">
        <v>24.5</v>
      </c>
      <c r="AL8">
        <v>21</v>
      </c>
      <c r="AM8">
        <v>25</v>
      </c>
      <c r="AN8">
        <v>24</v>
      </c>
      <c r="AO8">
        <v>20.5</v>
      </c>
      <c r="AP8">
        <v>24</v>
      </c>
      <c r="AQ8">
        <v>23</v>
      </c>
      <c r="AR8">
        <v>19.5</v>
      </c>
      <c r="AS8">
        <v>14</v>
      </c>
      <c r="AT8" s="34">
        <v>16</v>
      </c>
      <c r="AU8">
        <v>18</v>
      </c>
      <c r="AV8" s="34">
        <v>20</v>
      </c>
      <c r="AW8">
        <v>22</v>
      </c>
      <c r="AX8" s="34">
        <v>24</v>
      </c>
      <c r="AY8">
        <v>26</v>
      </c>
      <c r="AZ8" s="34">
        <v>28</v>
      </c>
      <c r="BA8">
        <v>30</v>
      </c>
      <c r="BB8" s="34">
        <v>32</v>
      </c>
      <c r="BC8">
        <v>34</v>
      </c>
      <c r="BD8" s="34">
        <v>36</v>
      </c>
      <c r="BE8">
        <v>38</v>
      </c>
    </row>
    <row r="9" spans="1:99">
      <c r="A9" s="62" t="s">
        <v>993</v>
      </c>
      <c r="B9" s="62" t="s">
        <v>335</v>
      </c>
      <c r="C9" s="59"/>
      <c r="D9" s="59"/>
      <c r="E9" s="61"/>
      <c r="F9">
        <v>1</v>
      </c>
      <c r="G9" s="37">
        <v>0.01</v>
      </c>
      <c r="H9" s="3">
        <v>0.12</v>
      </c>
      <c r="I9" s="33">
        <v>33.122128042318678</v>
      </c>
      <c r="J9" s="11">
        <v>-32.112513925924063</v>
      </c>
      <c r="K9" s="11">
        <v>18.447754826666564</v>
      </c>
      <c r="L9" s="11">
        <v>1.5853773761918544E-3</v>
      </c>
      <c r="M9" s="33">
        <v>112.16850649350751</v>
      </c>
      <c r="N9" s="11">
        <v>-32.389470779220964</v>
      </c>
      <c r="O9" s="11">
        <v>8.5137583766233824</v>
      </c>
      <c r="P9" s="11">
        <v>2.5815481948051953</v>
      </c>
      <c r="Q9" s="401">
        <v>-1.819468452653062E-3</v>
      </c>
      <c r="R9" s="47">
        <v>25</v>
      </c>
      <c r="S9" s="401">
        <v>-1.1000000000000001E-3</v>
      </c>
      <c r="T9" s="3">
        <v>34</v>
      </c>
      <c r="U9" s="62" t="s">
        <v>893</v>
      </c>
      <c r="V9" s="62" t="s">
        <v>894</v>
      </c>
      <c r="W9" s="62" t="s">
        <v>897</v>
      </c>
      <c r="X9" s="62" t="s">
        <v>448</v>
      </c>
      <c r="Y9" s="62" t="s">
        <v>549</v>
      </c>
      <c r="Z9" s="62" t="s">
        <v>671</v>
      </c>
      <c r="AA9" s="62" t="s">
        <v>429</v>
      </c>
      <c r="AB9" s="62" t="s">
        <v>443</v>
      </c>
      <c r="AC9" s="62" t="s">
        <v>432</v>
      </c>
      <c r="AD9" s="62" t="s">
        <v>430</v>
      </c>
      <c r="AE9" s="65" t="s">
        <v>453</v>
      </c>
      <c r="AF9" s="62" t="s">
        <v>433</v>
      </c>
      <c r="AG9" s="62" t="s">
        <v>675</v>
      </c>
      <c r="AH9" s="62" t="s">
        <v>786</v>
      </c>
      <c r="AI9" s="67" t="s">
        <v>572</v>
      </c>
      <c r="AJ9" s="65" t="s">
        <v>874</v>
      </c>
      <c r="AK9" s="67" t="s">
        <v>573</v>
      </c>
      <c r="AL9" s="65" t="s">
        <v>861</v>
      </c>
      <c r="AM9" s="65" t="s">
        <v>514</v>
      </c>
      <c r="AN9" s="67" t="s">
        <v>862</v>
      </c>
      <c r="AO9" s="63" t="s">
        <v>515</v>
      </c>
      <c r="AP9" s="402" t="s">
        <v>863</v>
      </c>
      <c r="AS9" s="67"/>
      <c r="AT9" s="67"/>
      <c r="AU9" s="65"/>
      <c r="AV9" s="67"/>
      <c r="AW9" s="65"/>
      <c r="AX9" s="65"/>
      <c r="AY9" s="67"/>
      <c r="AZ9" s="63"/>
      <c r="BA9" s="402"/>
      <c r="BB9" s="402"/>
      <c r="BC9" s="63"/>
      <c r="BD9" s="402"/>
      <c r="BE9" s="402"/>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row>
    <row r="10" spans="1:99">
      <c r="C10" s="59" t="s">
        <v>818</v>
      </c>
      <c r="D10" s="59" t="s">
        <v>818</v>
      </c>
      <c r="E10" s="61" t="s">
        <v>818</v>
      </c>
      <c r="F10">
        <v>1</v>
      </c>
      <c r="S10" s="29"/>
      <c r="U10" s="34">
        <v>27.8</v>
      </c>
      <c r="V10">
        <v>24</v>
      </c>
      <c r="W10">
        <v>21</v>
      </c>
      <c r="X10" s="34">
        <v>27</v>
      </c>
      <c r="Y10" s="404">
        <v>23.5</v>
      </c>
      <c r="Z10" s="404">
        <v>20.5</v>
      </c>
      <c r="AA10" s="34">
        <v>26.5</v>
      </c>
      <c r="AB10" s="404">
        <v>23</v>
      </c>
      <c r="AC10" s="404">
        <v>20</v>
      </c>
      <c r="AD10" s="34">
        <v>25.5</v>
      </c>
      <c r="AE10" s="404">
        <v>21.5</v>
      </c>
      <c r="AF10" s="404">
        <v>19</v>
      </c>
      <c r="AG10" s="404">
        <v>23.5</v>
      </c>
      <c r="AH10" s="404">
        <v>20.5</v>
      </c>
      <c r="AI10" s="34">
        <v>16</v>
      </c>
      <c r="AJ10">
        <v>18</v>
      </c>
      <c r="AK10" s="34">
        <v>20</v>
      </c>
      <c r="AL10">
        <v>22</v>
      </c>
      <c r="AM10" s="34">
        <v>24</v>
      </c>
      <c r="AN10">
        <v>26</v>
      </c>
      <c r="AO10" s="34">
        <v>28</v>
      </c>
      <c r="AP10">
        <v>30</v>
      </c>
      <c r="AT10" s="34"/>
      <c r="AV10" s="34"/>
      <c r="AX10" s="34"/>
      <c r="AZ10" s="34"/>
      <c r="BB10" s="34"/>
      <c r="BD10" s="34"/>
    </row>
    <row r="11" spans="1:99">
      <c r="A11" s="62" t="s">
        <v>968</v>
      </c>
      <c r="B11" s="62" t="s">
        <v>335</v>
      </c>
      <c r="C11" s="59"/>
      <c r="D11" s="59"/>
      <c r="E11" s="61"/>
      <c r="F11">
        <v>1</v>
      </c>
      <c r="G11" s="37">
        <v>0.02</v>
      </c>
      <c r="H11" s="3">
        <v>0.2</v>
      </c>
      <c r="I11" s="33">
        <v>5.8317348917349916</v>
      </c>
      <c r="J11" s="11">
        <v>-9.2683712415412991</v>
      </c>
      <c r="K11" s="11">
        <v>7.9303038570539659</v>
      </c>
      <c r="L11" s="11">
        <v>-6.8933088302102624E-4</v>
      </c>
      <c r="M11" s="33">
        <v>17.20387382857173</v>
      </c>
      <c r="N11" s="11">
        <v>-9.9877268571430076</v>
      </c>
      <c r="O11" s="11">
        <v>4.884224410857164</v>
      </c>
      <c r="P11" s="11">
        <v>2.5840271184857135</v>
      </c>
      <c r="Q11" s="401">
        <v>-2.2273424210526313E-3</v>
      </c>
      <c r="R11" s="47">
        <v>25</v>
      </c>
      <c r="S11" s="401">
        <v>-1.15E-3</v>
      </c>
      <c r="T11" s="3">
        <v>32</v>
      </c>
      <c r="U11" s="34" t="s">
        <v>437</v>
      </c>
      <c r="V11" t="s">
        <v>513</v>
      </c>
      <c r="W11" t="s">
        <v>464</v>
      </c>
      <c r="X11" t="s">
        <v>439</v>
      </c>
      <c r="Y11" t="s">
        <v>512</v>
      </c>
      <c r="Z11" t="s">
        <v>776</v>
      </c>
      <c r="AA11" t="s">
        <v>441</v>
      </c>
      <c r="AB11" t="s">
        <v>456</v>
      </c>
      <c r="AC11" t="s">
        <v>554</v>
      </c>
      <c r="AD11" t="s">
        <v>761</v>
      </c>
      <c r="AE11" s="65" t="s">
        <v>510</v>
      </c>
      <c r="AF11" t="s">
        <v>866</v>
      </c>
      <c r="AG11" t="s">
        <v>445</v>
      </c>
      <c r="AH11" t="s">
        <v>446</v>
      </c>
      <c r="AI11" t="s">
        <v>547</v>
      </c>
      <c r="AJ11" t="s">
        <v>676</v>
      </c>
      <c r="AK11" t="s">
        <v>448</v>
      </c>
      <c r="AL11" t="s">
        <v>549</v>
      </c>
      <c r="AM11" t="s">
        <v>539</v>
      </c>
      <c r="AN11" t="s">
        <v>429</v>
      </c>
      <c r="AO11" t="s">
        <v>443</v>
      </c>
      <c r="AP11" t="s">
        <v>867</v>
      </c>
      <c r="AQ11" t="s">
        <v>430</v>
      </c>
      <c r="AR11" t="s">
        <v>453</v>
      </c>
      <c r="AS11" s="67" t="s">
        <v>899</v>
      </c>
      <c r="AT11" s="67" t="s">
        <v>466</v>
      </c>
      <c r="AU11" s="65" t="s">
        <v>467</v>
      </c>
      <c r="AV11" s="65" t="s">
        <v>468</v>
      </c>
      <c r="AW11" s="67" t="s">
        <v>655</v>
      </c>
      <c r="AX11" s="63" t="s">
        <v>868</v>
      </c>
      <c r="AY11" s="402" t="s">
        <v>869</v>
      </c>
      <c r="AZ11" s="402" t="s">
        <v>870</v>
      </c>
      <c r="BA11" s="63" t="s">
        <v>656</v>
      </c>
      <c r="BB11" s="402" t="s">
        <v>657</v>
      </c>
      <c r="BC11" s="402" t="s">
        <v>871</v>
      </c>
      <c r="BD11" s="3" t="s">
        <v>872</v>
      </c>
      <c r="BE11" s="3" t="s">
        <v>471</v>
      </c>
      <c r="BF11" s="3" t="s">
        <v>886</v>
      </c>
      <c r="BG11" s="3" t="s">
        <v>900</v>
      </c>
      <c r="BH11" s="3" t="s">
        <v>901</v>
      </c>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row>
    <row r="12" spans="1:99">
      <c r="C12" s="59" t="s">
        <v>818</v>
      </c>
      <c r="D12" s="59" t="s">
        <v>818</v>
      </c>
      <c r="E12" s="61" t="s">
        <v>818</v>
      </c>
      <c r="F12">
        <v>1</v>
      </c>
      <c r="S12" s="29"/>
      <c r="U12" s="34">
        <v>70.5</v>
      </c>
      <c r="V12">
        <v>68</v>
      </c>
      <c r="W12">
        <v>58</v>
      </c>
      <c r="X12" s="34">
        <v>70.5</v>
      </c>
      <c r="Y12">
        <v>68</v>
      </c>
      <c r="Z12">
        <v>58</v>
      </c>
      <c r="AA12" s="34">
        <v>70.5</v>
      </c>
      <c r="AB12">
        <v>68</v>
      </c>
      <c r="AC12">
        <v>58</v>
      </c>
      <c r="AD12" s="34">
        <v>70.5</v>
      </c>
      <c r="AE12">
        <v>68</v>
      </c>
      <c r="AF12">
        <v>58</v>
      </c>
      <c r="AG12" s="34">
        <v>70.5</v>
      </c>
      <c r="AH12">
        <v>68</v>
      </c>
      <c r="AI12">
        <v>58</v>
      </c>
      <c r="AJ12">
        <v>68.5</v>
      </c>
      <c r="AK12">
        <v>66</v>
      </c>
      <c r="AL12">
        <v>58.5</v>
      </c>
      <c r="AM12">
        <v>67</v>
      </c>
      <c r="AN12">
        <v>65</v>
      </c>
      <c r="AO12">
        <v>55</v>
      </c>
      <c r="AP12">
        <v>64</v>
      </c>
      <c r="AQ12">
        <v>62</v>
      </c>
      <c r="AR12">
        <v>52.5</v>
      </c>
      <c r="AS12" s="34">
        <v>48</v>
      </c>
      <c r="AT12" s="34">
        <v>51</v>
      </c>
      <c r="AU12">
        <v>54</v>
      </c>
      <c r="AV12" s="34">
        <v>57</v>
      </c>
      <c r="AW12">
        <v>60</v>
      </c>
      <c r="AX12" s="34">
        <v>63</v>
      </c>
      <c r="AY12">
        <v>66</v>
      </c>
      <c r="AZ12" s="34">
        <v>69</v>
      </c>
      <c r="BA12">
        <v>72</v>
      </c>
      <c r="BB12" s="34">
        <v>75</v>
      </c>
      <c r="BC12">
        <v>78</v>
      </c>
      <c r="BD12">
        <v>81</v>
      </c>
      <c r="BE12">
        <v>84</v>
      </c>
      <c r="BF12">
        <v>87</v>
      </c>
      <c r="BG12">
        <v>90</v>
      </c>
      <c r="BH12">
        <v>93</v>
      </c>
    </row>
    <row r="13" spans="1:99">
      <c r="A13" s="62" t="s">
        <v>969</v>
      </c>
      <c r="B13" s="62" t="s">
        <v>335</v>
      </c>
      <c r="C13" s="59"/>
      <c r="D13" s="59"/>
      <c r="E13" s="61"/>
      <c r="F13">
        <v>1</v>
      </c>
      <c r="G13" s="37">
        <v>0.02</v>
      </c>
      <c r="H13" s="3">
        <v>0.24</v>
      </c>
      <c r="I13" s="33">
        <v>0.8101339435557362</v>
      </c>
      <c r="J13" s="11">
        <v>-4.7022375316557534</v>
      </c>
      <c r="K13" s="11">
        <v>7.3666477531655916</v>
      </c>
      <c r="L13" s="11">
        <v>-1.9310205720848763E-3</v>
      </c>
      <c r="M13" s="33">
        <v>12.614314374643838</v>
      </c>
      <c r="N13" s="11">
        <v>-7.3288592044952985</v>
      </c>
      <c r="O13" s="11">
        <v>3.9478073019681257</v>
      </c>
      <c r="P13" s="11">
        <v>2.5301549257915026</v>
      </c>
      <c r="Q13" s="401">
        <v>-2.1671751085526316E-3</v>
      </c>
      <c r="R13" s="47">
        <v>25</v>
      </c>
      <c r="S13" s="401">
        <v>-8.9999999999999998E-4</v>
      </c>
      <c r="T13" s="3">
        <v>20</v>
      </c>
      <c r="U13" s="34" t="s">
        <v>437</v>
      </c>
      <c r="V13" t="s">
        <v>513</v>
      </c>
      <c r="W13" t="s">
        <v>464</v>
      </c>
      <c r="X13" t="s">
        <v>439</v>
      </c>
      <c r="Y13" t="s">
        <v>512</v>
      </c>
      <c r="Z13" t="s">
        <v>776</v>
      </c>
      <c r="AA13" t="s">
        <v>441</v>
      </c>
      <c r="AB13" t="s">
        <v>456</v>
      </c>
      <c r="AC13" t="s">
        <v>554</v>
      </c>
      <c r="AD13" t="s">
        <v>761</v>
      </c>
      <c r="AE13" s="65" t="s">
        <v>510</v>
      </c>
      <c r="AF13" t="s">
        <v>866</v>
      </c>
      <c r="AG13" t="s">
        <v>445</v>
      </c>
      <c r="AH13" t="s">
        <v>446</v>
      </c>
      <c r="AI13" t="s">
        <v>547</v>
      </c>
      <c r="AJ13" t="s">
        <v>543</v>
      </c>
      <c r="AK13" t="s">
        <v>676</v>
      </c>
      <c r="AL13" t="s">
        <v>448</v>
      </c>
      <c r="AM13" t="s">
        <v>549</v>
      </c>
      <c r="AN13" t="s">
        <v>671</v>
      </c>
      <c r="AO13" t="s">
        <v>539</v>
      </c>
      <c r="AP13" t="s">
        <v>429</v>
      </c>
      <c r="AQ13" t="s">
        <v>443</v>
      </c>
      <c r="AR13" t="s">
        <v>432</v>
      </c>
      <c r="AS13" t="s">
        <v>867</v>
      </c>
      <c r="AT13" t="s">
        <v>430</v>
      </c>
      <c r="AU13" t="s">
        <v>453</v>
      </c>
      <c r="AV13" t="s">
        <v>433</v>
      </c>
      <c r="AW13" t="s">
        <v>899</v>
      </c>
      <c r="AX13" s="67" t="s">
        <v>466</v>
      </c>
      <c r="AY13" s="65" t="s">
        <v>467</v>
      </c>
      <c r="AZ13" s="65" t="s">
        <v>468</v>
      </c>
      <c r="BA13" s="67" t="s">
        <v>655</v>
      </c>
      <c r="BB13" s="63" t="s">
        <v>868</v>
      </c>
      <c r="BC13" s="402" t="s">
        <v>869</v>
      </c>
      <c r="BD13" s="402" t="s">
        <v>870</v>
      </c>
      <c r="BE13" s="63" t="s">
        <v>656</v>
      </c>
      <c r="BF13" s="402" t="s">
        <v>657</v>
      </c>
      <c r="BG13" s="402" t="s">
        <v>871</v>
      </c>
      <c r="BH13" s="3" t="s">
        <v>872</v>
      </c>
      <c r="BI13" s="3" t="s">
        <v>471</v>
      </c>
      <c r="BJ13" s="3" t="s">
        <v>886</v>
      </c>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row>
    <row r="14" spans="1:99">
      <c r="C14" s="59" t="s">
        <v>818</v>
      </c>
      <c r="D14" s="59" t="s">
        <v>818</v>
      </c>
      <c r="E14" s="61" t="s">
        <v>818</v>
      </c>
      <c r="F14">
        <v>1</v>
      </c>
      <c r="S14" s="29"/>
      <c r="U14" s="34">
        <v>80</v>
      </c>
      <c r="V14">
        <v>76</v>
      </c>
      <c r="W14">
        <v>64</v>
      </c>
      <c r="X14" s="34">
        <v>80</v>
      </c>
      <c r="Y14">
        <v>76</v>
      </c>
      <c r="Z14">
        <v>64</v>
      </c>
      <c r="AA14" s="34">
        <v>80</v>
      </c>
      <c r="AB14">
        <v>76</v>
      </c>
      <c r="AC14">
        <v>64</v>
      </c>
      <c r="AD14" s="34">
        <v>80</v>
      </c>
      <c r="AE14">
        <v>76</v>
      </c>
      <c r="AF14">
        <v>64</v>
      </c>
      <c r="AG14" s="34">
        <v>80</v>
      </c>
      <c r="AH14">
        <v>76</v>
      </c>
      <c r="AI14">
        <v>64</v>
      </c>
      <c r="AJ14">
        <v>60</v>
      </c>
      <c r="AK14" s="34">
        <v>78</v>
      </c>
      <c r="AL14">
        <v>74</v>
      </c>
      <c r="AM14">
        <v>62</v>
      </c>
      <c r="AN14">
        <v>60</v>
      </c>
      <c r="AO14">
        <v>76</v>
      </c>
      <c r="AP14">
        <v>72</v>
      </c>
      <c r="AQ14">
        <v>60</v>
      </c>
      <c r="AR14">
        <v>55</v>
      </c>
      <c r="AS14">
        <v>73</v>
      </c>
      <c r="AT14">
        <v>69</v>
      </c>
      <c r="AU14">
        <v>57</v>
      </c>
      <c r="AV14">
        <v>50</v>
      </c>
      <c r="AW14">
        <v>48</v>
      </c>
      <c r="AX14" s="34">
        <v>51</v>
      </c>
      <c r="AY14">
        <v>54</v>
      </c>
      <c r="AZ14" s="34">
        <v>57</v>
      </c>
      <c r="BA14">
        <v>60</v>
      </c>
      <c r="BB14" s="34">
        <v>63</v>
      </c>
      <c r="BC14">
        <v>66</v>
      </c>
      <c r="BD14" s="34">
        <v>69</v>
      </c>
      <c r="BE14">
        <v>72</v>
      </c>
      <c r="BF14" s="34">
        <v>75</v>
      </c>
      <c r="BG14">
        <v>78</v>
      </c>
      <c r="BH14">
        <v>81</v>
      </c>
      <c r="BI14">
        <v>84</v>
      </c>
      <c r="BJ14">
        <v>87</v>
      </c>
    </row>
    <row r="15" spans="1:99">
      <c r="A15" s="62" t="s">
        <v>972</v>
      </c>
      <c r="B15" s="62" t="s">
        <v>335</v>
      </c>
      <c r="C15" s="59"/>
      <c r="D15" s="59"/>
      <c r="E15" s="61"/>
      <c r="F15">
        <v>1</v>
      </c>
      <c r="G15" s="37">
        <v>0.02</v>
      </c>
      <c r="H15" s="3">
        <v>0.15</v>
      </c>
      <c r="I15" s="33">
        <v>22.423795262512787</v>
      </c>
      <c r="J15" s="11">
        <v>-27.484039578997848</v>
      </c>
      <c r="K15" s="11">
        <v>18.148488036800874</v>
      </c>
      <c r="L15" s="11">
        <v>5.1897204996371182E-3</v>
      </c>
      <c r="M15" s="33">
        <v>28.945138670853428</v>
      </c>
      <c r="N15" s="11">
        <v>-14.769731868132023</v>
      </c>
      <c r="O15" s="11">
        <v>5.5938877184720184</v>
      </c>
      <c r="P15" s="11">
        <v>2.6612856216640499</v>
      </c>
      <c r="Q15" s="401">
        <v>-1.8067497963377189E-3</v>
      </c>
      <c r="R15" s="47">
        <v>25</v>
      </c>
      <c r="S15" s="401">
        <v>-1.2999999999999999E-3</v>
      </c>
      <c r="T15" s="3">
        <v>30</v>
      </c>
      <c r="U15" s="62" t="s">
        <v>893</v>
      </c>
      <c r="V15" s="62" t="s">
        <v>894</v>
      </c>
      <c r="W15" t="s">
        <v>448</v>
      </c>
      <c r="X15" t="s">
        <v>549</v>
      </c>
      <c r="Y15" t="s">
        <v>429</v>
      </c>
      <c r="Z15" t="s">
        <v>443</v>
      </c>
      <c r="AA15" t="s">
        <v>430</v>
      </c>
      <c r="AB15" t="s">
        <v>453</v>
      </c>
      <c r="AC15" t="s">
        <v>675</v>
      </c>
      <c r="AD15" t="s">
        <v>786</v>
      </c>
      <c r="AE15" s="65" t="s">
        <v>908</v>
      </c>
      <c r="AF15" t="s">
        <v>975</v>
      </c>
      <c r="AG15" t="s">
        <v>976</v>
      </c>
      <c r="AH15" t="s">
        <v>977</v>
      </c>
      <c r="AI15" t="s">
        <v>978</v>
      </c>
      <c r="AJ15" t="s">
        <v>979</v>
      </c>
      <c r="AK15" t="s">
        <v>980</v>
      </c>
      <c r="AL15" t="s">
        <v>981</v>
      </c>
      <c r="AS15" s="67"/>
      <c r="AT15" s="67"/>
      <c r="AU15" s="65"/>
      <c r="AV15" s="65"/>
      <c r="AW15" s="67"/>
      <c r="AX15" s="63"/>
      <c r="AY15" s="402"/>
      <c r="AZ15" s="402"/>
      <c r="BA15" s="63"/>
      <c r="BB15" s="402"/>
      <c r="BC15" s="402"/>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row>
    <row r="16" spans="1:99">
      <c r="C16" s="59" t="s">
        <v>818</v>
      </c>
      <c r="D16" s="59" t="s">
        <v>818</v>
      </c>
      <c r="E16" s="61" t="s">
        <v>818</v>
      </c>
      <c r="F16">
        <v>1</v>
      </c>
      <c r="S16" s="29"/>
      <c r="U16" s="34">
        <v>29.7</v>
      </c>
      <c r="V16">
        <v>25.5</v>
      </c>
      <c r="W16">
        <v>29.2</v>
      </c>
      <c r="X16" s="34">
        <v>24.5</v>
      </c>
      <c r="Y16" s="404">
        <v>29</v>
      </c>
      <c r="Z16" s="404">
        <v>24</v>
      </c>
      <c r="AA16" s="34">
        <v>26.8</v>
      </c>
      <c r="AB16" s="404">
        <v>22.7</v>
      </c>
      <c r="AC16" s="404">
        <v>23.5</v>
      </c>
      <c r="AD16" s="34">
        <v>20</v>
      </c>
      <c r="AE16" s="404">
        <v>17</v>
      </c>
      <c r="AF16" s="404">
        <v>19</v>
      </c>
      <c r="AG16" s="404">
        <v>21</v>
      </c>
      <c r="AH16" s="404">
        <v>23</v>
      </c>
      <c r="AI16" s="404">
        <v>25</v>
      </c>
      <c r="AJ16" s="404">
        <v>27</v>
      </c>
      <c r="AK16" s="404">
        <v>29</v>
      </c>
      <c r="AL16" s="404">
        <v>31</v>
      </c>
      <c r="AS16" s="34"/>
      <c r="AT16" s="34"/>
      <c r="AV16" s="34"/>
      <c r="AX16" s="34"/>
      <c r="AZ16" s="34"/>
      <c r="BB16" s="34"/>
    </row>
    <row r="17" spans="1:91">
      <c r="A17" s="62" t="s">
        <v>973</v>
      </c>
      <c r="B17" s="62" t="s">
        <v>335</v>
      </c>
      <c r="C17" s="59"/>
      <c r="D17" s="59"/>
      <c r="E17" s="61"/>
      <c r="F17">
        <v>1</v>
      </c>
      <c r="G17" s="37">
        <v>0.02</v>
      </c>
      <c r="H17" s="3">
        <v>0.24</v>
      </c>
      <c r="I17" s="33">
        <v>2.3619499768658709</v>
      </c>
      <c r="J17" s="11">
        <v>-5.6748861676983742</v>
      </c>
      <c r="K17" s="11">
        <v>7.4431405930882368</v>
      </c>
      <c r="L17" s="11">
        <v>3.2422673380553841E-3</v>
      </c>
      <c r="M17" s="33">
        <v>11.985550689620505</v>
      </c>
      <c r="N17" s="11">
        <v>-7.254964776502586</v>
      </c>
      <c r="O17" s="11">
        <v>3.0239471611043998</v>
      </c>
      <c r="P17" s="11">
        <v>2.6191933997281795</v>
      </c>
      <c r="Q17" s="401">
        <v>-1.8123542186394559E-3</v>
      </c>
      <c r="R17" s="47">
        <v>25</v>
      </c>
      <c r="S17" s="401">
        <v>-1.4E-3</v>
      </c>
      <c r="T17" s="3">
        <v>20</v>
      </c>
      <c r="U17" s="62" t="s">
        <v>852</v>
      </c>
      <c r="V17" s="62" t="s">
        <v>893</v>
      </c>
      <c r="W17" s="62" t="s">
        <v>894</v>
      </c>
      <c r="X17" t="s">
        <v>676</v>
      </c>
      <c r="Y17" t="s">
        <v>448</v>
      </c>
      <c r="Z17" t="s">
        <v>549</v>
      </c>
      <c r="AA17" t="s">
        <v>539</v>
      </c>
      <c r="AB17" t="s">
        <v>429</v>
      </c>
      <c r="AC17" t="s">
        <v>443</v>
      </c>
      <c r="AD17" t="s">
        <v>867</v>
      </c>
      <c r="AE17" t="s">
        <v>430</v>
      </c>
      <c r="AF17" t="s">
        <v>453</v>
      </c>
      <c r="AG17" t="s">
        <v>675</v>
      </c>
      <c r="AH17" t="s">
        <v>786</v>
      </c>
      <c r="AI17" t="s">
        <v>982</v>
      </c>
      <c r="AJ17" s="67" t="s">
        <v>899</v>
      </c>
      <c r="AK17" s="67" t="s">
        <v>466</v>
      </c>
      <c r="AL17" s="65" t="s">
        <v>467</v>
      </c>
      <c r="AM17" s="65" t="s">
        <v>468</v>
      </c>
      <c r="AN17" s="67" t="s">
        <v>655</v>
      </c>
      <c r="AO17" s="63" t="s">
        <v>868</v>
      </c>
      <c r="AP17" s="402" t="s">
        <v>869</v>
      </c>
      <c r="AQ17" s="402" t="s">
        <v>870</v>
      </c>
      <c r="AR17" s="63" t="s">
        <v>656</v>
      </c>
      <c r="AS17" s="402" t="s">
        <v>657</v>
      </c>
      <c r="AT17" s="402" t="s">
        <v>871</v>
      </c>
      <c r="AU17" s="3" t="s">
        <v>872</v>
      </c>
      <c r="AX17" s="67"/>
      <c r="AY17" s="65"/>
      <c r="AZ17" s="65"/>
      <c r="BA17" s="67"/>
      <c r="BB17" s="63"/>
      <c r="BC17" s="402"/>
      <c r="BD17" s="402"/>
      <c r="BE17" s="63"/>
      <c r="BF17" s="402"/>
      <c r="BG17" s="402"/>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row>
    <row r="18" spans="1:91">
      <c r="C18" s="59" t="s">
        <v>818</v>
      </c>
      <c r="D18" s="59" t="s">
        <v>818</v>
      </c>
      <c r="E18" s="61" t="s">
        <v>818</v>
      </c>
      <c r="F18">
        <v>1</v>
      </c>
      <c r="S18" s="29"/>
      <c r="U18" s="34">
        <v>74</v>
      </c>
      <c r="V18">
        <v>72</v>
      </c>
      <c r="W18">
        <v>61.5</v>
      </c>
      <c r="X18" s="34">
        <v>72</v>
      </c>
      <c r="Y18">
        <v>71.5</v>
      </c>
      <c r="Z18">
        <v>58.5</v>
      </c>
      <c r="AA18">
        <v>70</v>
      </c>
      <c r="AB18">
        <v>69.5</v>
      </c>
      <c r="AC18">
        <v>56.5</v>
      </c>
      <c r="AD18">
        <v>67</v>
      </c>
      <c r="AE18">
        <v>66.5</v>
      </c>
      <c r="AF18">
        <v>55</v>
      </c>
      <c r="AG18">
        <v>57.5</v>
      </c>
      <c r="AH18">
        <v>48.5</v>
      </c>
      <c r="AI18" s="34">
        <v>45</v>
      </c>
      <c r="AJ18" s="34">
        <v>48</v>
      </c>
      <c r="AK18" s="34">
        <v>51</v>
      </c>
      <c r="AL18">
        <v>54</v>
      </c>
      <c r="AM18" s="34">
        <v>57</v>
      </c>
      <c r="AN18">
        <v>60</v>
      </c>
      <c r="AO18" s="34">
        <v>63</v>
      </c>
      <c r="AP18">
        <v>66</v>
      </c>
      <c r="AQ18" s="34">
        <v>69</v>
      </c>
      <c r="AR18">
        <v>72</v>
      </c>
      <c r="AS18" s="34">
        <v>75</v>
      </c>
      <c r="AT18">
        <v>78</v>
      </c>
      <c r="AU18">
        <v>81</v>
      </c>
      <c r="AX18" s="34"/>
      <c r="AZ18" s="34"/>
      <c r="BB18" s="34"/>
      <c r="BD18" s="34"/>
      <c r="BF18" s="34"/>
    </row>
    <row r="19" spans="1:91">
      <c r="A19" s="62" t="s">
        <v>974</v>
      </c>
      <c r="B19" s="62" t="s">
        <v>335</v>
      </c>
      <c r="C19" s="59"/>
      <c r="D19" s="59"/>
      <c r="E19" s="61"/>
      <c r="F19">
        <v>1</v>
      </c>
      <c r="G19" s="37">
        <v>0.02</v>
      </c>
      <c r="H19" s="3">
        <v>0.24</v>
      </c>
      <c r="I19" s="33">
        <v>2.6735438412657042</v>
      </c>
      <c r="J19" s="11">
        <v>-5.5441432989831405</v>
      </c>
      <c r="K19" s="11">
        <v>7.4332760721880327</v>
      </c>
      <c r="L19" s="11">
        <v>7.2860173464383941E-4</v>
      </c>
      <c r="M19" s="33">
        <v>11.135704637739758</v>
      </c>
      <c r="N19" s="11">
        <v>-6.6720202670392661</v>
      </c>
      <c r="O19" s="11">
        <v>3.4363714845926152</v>
      </c>
      <c r="P19" s="11">
        <v>2.5970817301671194</v>
      </c>
      <c r="Q19" s="401">
        <v>-1.7415218292517003E-3</v>
      </c>
      <c r="R19" s="47">
        <v>25</v>
      </c>
      <c r="S19" s="401">
        <v>-1E-3</v>
      </c>
      <c r="T19" s="3">
        <v>23</v>
      </c>
      <c r="U19" s="62" t="s">
        <v>852</v>
      </c>
      <c r="V19" s="62" t="s">
        <v>893</v>
      </c>
      <c r="W19" s="62" t="s">
        <v>894</v>
      </c>
      <c r="X19" s="62" t="s">
        <v>897</v>
      </c>
      <c r="Y19" t="s">
        <v>676</v>
      </c>
      <c r="Z19" t="s">
        <v>448</v>
      </c>
      <c r="AA19" t="s">
        <v>549</v>
      </c>
      <c r="AB19" t="s">
        <v>671</v>
      </c>
      <c r="AC19" t="s">
        <v>539</v>
      </c>
      <c r="AD19" t="s">
        <v>429</v>
      </c>
      <c r="AE19" t="s">
        <v>443</v>
      </c>
      <c r="AF19" t="s">
        <v>432</v>
      </c>
      <c r="AG19" t="s">
        <v>867</v>
      </c>
      <c r="AH19" t="s">
        <v>430</v>
      </c>
      <c r="AI19" t="s">
        <v>453</v>
      </c>
      <c r="AJ19" t="s">
        <v>433</v>
      </c>
      <c r="AK19" s="67" t="s">
        <v>899</v>
      </c>
      <c r="AL19" s="67" t="s">
        <v>466</v>
      </c>
      <c r="AM19" s="65" t="s">
        <v>467</v>
      </c>
      <c r="AN19" s="65" t="s">
        <v>468</v>
      </c>
      <c r="AO19" s="67" t="s">
        <v>655</v>
      </c>
      <c r="AP19" s="63" t="s">
        <v>868</v>
      </c>
      <c r="AQ19" s="402" t="s">
        <v>869</v>
      </c>
      <c r="AR19" s="402" t="s">
        <v>870</v>
      </c>
      <c r="AS19" s="63" t="s">
        <v>656</v>
      </c>
      <c r="AT19" s="402" t="s">
        <v>657</v>
      </c>
      <c r="AU19" s="402" t="s">
        <v>871</v>
      </c>
      <c r="AX19" s="67"/>
      <c r="AY19" s="65"/>
      <c r="AZ19" s="65"/>
      <c r="BA19" s="67"/>
      <c r="BB19" s="63"/>
      <c r="BC19" s="402"/>
      <c r="BD19" s="402"/>
      <c r="BE19" s="63"/>
      <c r="BF19" s="402"/>
      <c r="BG19" s="402"/>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row>
    <row r="20" spans="1:91">
      <c r="C20" s="59" t="s">
        <v>818</v>
      </c>
      <c r="D20" s="59" t="s">
        <v>818</v>
      </c>
      <c r="E20" s="61" t="s">
        <v>818</v>
      </c>
      <c r="F20">
        <v>1</v>
      </c>
      <c r="S20" s="29"/>
      <c r="U20" s="34">
        <v>80</v>
      </c>
      <c r="V20">
        <v>76</v>
      </c>
      <c r="W20">
        <v>64</v>
      </c>
      <c r="X20">
        <v>57</v>
      </c>
      <c r="Y20" s="34">
        <v>78</v>
      </c>
      <c r="Z20">
        <v>74</v>
      </c>
      <c r="AA20">
        <v>62</v>
      </c>
      <c r="AB20">
        <v>55.5</v>
      </c>
      <c r="AC20">
        <v>76</v>
      </c>
      <c r="AD20">
        <v>72</v>
      </c>
      <c r="AE20">
        <v>60</v>
      </c>
      <c r="AF20">
        <v>54</v>
      </c>
      <c r="AG20">
        <v>73</v>
      </c>
      <c r="AH20">
        <v>69</v>
      </c>
      <c r="AI20">
        <v>57</v>
      </c>
      <c r="AJ20">
        <v>51</v>
      </c>
      <c r="AK20" s="34">
        <v>48</v>
      </c>
      <c r="AL20" s="34">
        <v>51</v>
      </c>
      <c r="AM20">
        <v>54</v>
      </c>
      <c r="AN20" s="34">
        <v>57</v>
      </c>
      <c r="AO20">
        <v>60</v>
      </c>
      <c r="AP20" s="34">
        <v>63</v>
      </c>
      <c r="AQ20">
        <v>66</v>
      </c>
      <c r="AR20" s="34">
        <v>69</v>
      </c>
      <c r="AS20">
        <v>72</v>
      </c>
      <c r="AT20" s="34">
        <v>75</v>
      </c>
      <c r="AU20">
        <v>78</v>
      </c>
      <c r="AX20" s="34"/>
      <c r="AZ20" s="34"/>
      <c r="BB20" s="34"/>
      <c r="BD20" s="34"/>
      <c r="BF20" s="34"/>
    </row>
    <row r="21" spans="1:91">
      <c r="A21" s="62" t="s">
        <v>990</v>
      </c>
      <c r="B21" s="62" t="s">
        <v>335</v>
      </c>
      <c r="C21" s="59"/>
      <c r="D21" s="59"/>
      <c r="E21" s="61"/>
      <c r="F21">
        <v>1</v>
      </c>
      <c r="G21" s="37">
        <v>0.02</v>
      </c>
      <c r="H21" s="3">
        <v>0.2</v>
      </c>
      <c r="I21" s="33">
        <v>0.13319447102372672</v>
      </c>
      <c r="J21" s="11">
        <v>-7.030540132348273</v>
      </c>
      <c r="K21" s="11">
        <v>7.6887867057521895</v>
      </c>
      <c r="L21" s="11">
        <v>4.4196150753031136E-3</v>
      </c>
      <c r="M21" s="33">
        <v>28.44448600636829</v>
      </c>
      <c r="N21" s="11">
        <v>-20.438286985084616</v>
      </c>
      <c r="O21" s="11">
        <v>10.15223866096866</v>
      </c>
      <c r="P21" s="11">
        <v>5.1910255177476108</v>
      </c>
      <c r="Q21" s="401">
        <v>-2.1437852720408161E-3</v>
      </c>
      <c r="R21" s="47">
        <v>25</v>
      </c>
      <c r="S21" s="401">
        <v>-3.3E-3</v>
      </c>
      <c r="T21" s="3">
        <v>20</v>
      </c>
      <c r="U21" s="62" t="s">
        <v>852</v>
      </c>
      <c r="V21" s="62" t="s">
        <v>893</v>
      </c>
      <c r="W21" s="62" t="s">
        <v>894</v>
      </c>
      <c r="X21" t="s">
        <v>676</v>
      </c>
      <c r="Y21" t="s">
        <v>448</v>
      </c>
      <c r="Z21" t="s">
        <v>549</v>
      </c>
      <c r="AA21" t="s">
        <v>539</v>
      </c>
      <c r="AB21" t="s">
        <v>429</v>
      </c>
      <c r="AC21" t="s">
        <v>443</v>
      </c>
      <c r="AD21" t="s">
        <v>867</v>
      </c>
      <c r="AE21" t="s">
        <v>430</v>
      </c>
      <c r="AF21" t="s">
        <v>453</v>
      </c>
      <c r="AG21" s="67" t="s">
        <v>380</v>
      </c>
      <c r="AH21" s="65" t="s">
        <v>469</v>
      </c>
      <c r="AI21" s="65" t="s">
        <v>363</v>
      </c>
      <c r="AJ21" s="67" t="s">
        <v>470</v>
      </c>
      <c r="AK21" s="63" t="s">
        <v>839</v>
      </c>
      <c r="AL21" s="402" t="s">
        <v>840</v>
      </c>
      <c r="AM21" s="402" t="s">
        <v>385</v>
      </c>
      <c r="AN21" s="63" t="s">
        <v>526</v>
      </c>
      <c r="AO21" s="402" t="s">
        <v>387</v>
      </c>
      <c r="AP21" s="402" t="s">
        <v>389</v>
      </c>
      <c r="AQ21" s="3" t="s">
        <v>400</v>
      </c>
      <c r="AR21" s="3" t="s">
        <v>393</v>
      </c>
      <c r="AS21" s="3" t="s">
        <v>394</v>
      </c>
      <c r="AT21" s="3" t="s">
        <v>396</v>
      </c>
      <c r="AU21" s="65"/>
      <c r="AV21" s="67"/>
      <c r="AW21" s="63"/>
      <c r="AX21" s="402"/>
      <c r="AY21" s="402"/>
      <c r="AZ21" s="63"/>
      <c r="BA21" s="402"/>
      <c r="BB21" s="402"/>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row>
    <row r="22" spans="1:91">
      <c r="C22" s="59" t="s">
        <v>818</v>
      </c>
      <c r="D22" s="59" t="s">
        <v>818</v>
      </c>
      <c r="E22" s="61" t="s">
        <v>818</v>
      </c>
      <c r="F22">
        <v>1</v>
      </c>
      <c r="S22" s="29"/>
      <c r="U22" s="34">
        <v>143</v>
      </c>
      <c r="V22">
        <v>137</v>
      </c>
      <c r="W22">
        <v>118</v>
      </c>
      <c r="X22" s="34">
        <v>139</v>
      </c>
      <c r="Y22" s="404">
        <v>133</v>
      </c>
      <c r="Z22" s="404">
        <v>113</v>
      </c>
      <c r="AA22" s="34">
        <v>136</v>
      </c>
      <c r="AB22" s="404">
        <v>131</v>
      </c>
      <c r="AC22" s="404">
        <v>111</v>
      </c>
      <c r="AD22" s="34">
        <v>130</v>
      </c>
      <c r="AE22" s="404">
        <v>125</v>
      </c>
      <c r="AF22" s="404">
        <v>107</v>
      </c>
      <c r="AG22" s="34">
        <v>100</v>
      </c>
      <c r="AH22">
        <v>105</v>
      </c>
      <c r="AI22" s="34">
        <v>110</v>
      </c>
      <c r="AJ22">
        <v>115</v>
      </c>
      <c r="AK22" s="34">
        <v>120</v>
      </c>
      <c r="AL22">
        <v>125</v>
      </c>
      <c r="AM22" s="34">
        <v>130</v>
      </c>
      <c r="AN22">
        <v>135</v>
      </c>
      <c r="AO22" s="34">
        <v>140</v>
      </c>
      <c r="AP22">
        <v>145</v>
      </c>
      <c r="AQ22">
        <v>150</v>
      </c>
      <c r="AR22">
        <v>155</v>
      </c>
      <c r="AS22">
        <v>160</v>
      </c>
      <c r="AT22">
        <v>165</v>
      </c>
      <c r="AU22" s="34"/>
      <c r="AW22" s="34"/>
      <c r="AY22" s="34"/>
      <c r="BA22" s="34"/>
    </row>
    <row r="23" spans="1:91">
      <c r="A23" s="62" t="s">
        <v>989</v>
      </c>
      <c r="B23" s="62" t="s">
        <v>335</v>
      </c>
      <c r="C23" s="59"/>
      <c r="D23" s="59"/>
      <c r="E23" s="61"/>
      <c r="F23">
        <v>1</v>
      </c>
      <c r="G23" s="37">
        <v>0.02</v>
      </c>
      <c r="H23" s="3">
        <v>0.2</v>
      </c>
      <c r="I23" s="33">
        <v>3.5173510938228061</v>
      </c>
      <c r="J23" s="11">
        <v>-5.9995300572714925</v>
      </c>
      <c r="K23" s="11">
        <v>7.4982251105779492</v>
      </c>
      <c r="L23" s="11">
        <v>-1.6154002397357524E-3</v>
      </c>
      <c r="M23" s="33">
        <v>29.273327792209148</v>
      </c>
      <c r="N23" s="11">
        <v>-15.689116664935613</v>
      </c>
      <c r="O23" s="11">
        <v>7.9674080119481125</v>
      </c>
      <c r="P23" s="11">
        <v>5.0590964418701283</v>
      </c>
      <c r="Q23" s="401">
        <v>-2.2590112697368422E-3</v>
      </c>
      <c r="R23" s="47">
        <v>25</v>
      </c>
      <c r="S23" s="401">
        <v>-1.6999999999999999E-3</v>
      </c>
      <c r="T23" s="3">
        <v>11</v>
      </c>
      <c r="U23" s="34" t="s">
        <v>437</v>
      </c>
      <c r="V23" t="s">
        <v>513</v>
      </c>
      <c r="W23" t="s">
        <v>464</v>
      </c>
      <c r="X23" t="s">
        <v>439</v>
      </c>
      <c r="Y23" t="s">
        <v>512</v>
      </c>
      <c r="Z23" t="s">
        <v>776</v>
      </c>
      <c r="AA23" t="s">
        <v>441</v>
      </c>
      <c r="AB23" t="s">
        <v>456</v>
      </c>
      <c r="AC23" t="s">
        <v>554</v>
      </c>
      <c r="AD23" t="s">
        <v>761</v>
      </c>
      <c r="AE23" s="65" t="s">
        <v>510</v>
      </c>
      <c r="AF23" t="s">
        <v>866</v>
      </c>
      <c r="AG23" t="s">
        <v>445</v>
      </c>
      <c r="AH23" t="s">
        <v>446</v>
      </c>
      <c r="AI23" t="s">
        <v>547</v>
      </c>
      <c r="AJ23" t="s">
        <v>676</v>
      </c>
      <c r="AK23" t="s">
        <v>448</v>
      </c>
      <c r="AL23" t="s">
        <v>549</v>
      </c>
      <c r="AM23" t="s">
        <v>539</v>
      </c>
      <c r="AN23" t="s">
        <v>429</v>
      </c>
      <c r="AO23" t="s">
        <v>443</v>
      </c>
      <c r="AP23" t="s">
        <v>867</v>
      </c>
      <c r="AQ23" t="s">
        <v>430</v>
      </c>
      <c r="AR23" t="s">
        <v>453</v>
      </c>
      <c r="AS23" s="67" t="s">
        <v>380</v>
      </c>
      <c r="AT23" s="65" t="s">
        <v>469</v>
      </c>
      <c r="AU23" s="65" t="s">
        <v>363</v>
      </c>
      <c r="AV23" s="67" t="s">
        <v>470</v>
      </c>
      <c r="AW23" s="63" t="s">
        <v>839</v>
      </c>
      <c r="AX23" s="402" t="s">
        <v>840</v>
      </c>
      <c r="AY23" s="402" t="s">
        <v>385</v>
      </c>
      <c r="AZ23" s="63" t="s">
        <v>526</v>
      </c>
      <c r="BA23" s="402" t="s">
        <v>387</v>
      </c>
      <c r="BB23" s="402" t="s">
        <v>389</v>
      </c>
      <c r="BC23" s="3" t="s">
        <v>400</v>
      </c>
      <c r="BD23" s="3" t="s">
        <v>393</v>
      </c>
      <c r="BE23" s="3" t="s">
        <v>394</v>
      </c>
      <c r="BF23" s="3" t="s">
        <v>396</v>
      </c>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row>
    <row r="24" spans="1:91">
      <c r="C24" s="59" t="s">
        <v>818</v>
      </c>
      <c r="D24" s="59" t="s">
        <v>818</v>
      </c>
      <c r="E24" s="61" t="s">
        <v>818</v>
      </c>
      <c r="F24">
        <v>1</v>
      </c>
      <c r="S24" s="29"/>
      <c r="U24" s="34">
        <v>156</v>
      </c>
      <c r="V24">
        <v>151</v>
      </c>
      <c r="W24">
        <v>128</v>
      </c>
      <c r="X24" s="34">
        <v>156</v>
      </c>
      <c r="Y24">
        <v>151</v>
      </c>
      <c r="Z24">
        <v>128</v>
      </c>
      <c r="AA24" s="34">
        <v>156</v>
      </c>
      <c r="AB24">
        <v>151</v>
      </c>
      <c r="AC24">
        <v>128</v>
      </c>
      <c r="AD24" s="34">
        <v>156</v>
      </c>
      <c r="AE24">
        <v>151</v>
      </c>
      <c r="AF24">
        <v>128</v>
      </c>
      <c r="AG24" s="34">
        <v>156</v>
      </c>
      <c r="AH24">
        <v>151</v>
      </c>
      <c r="AI24">
        <v>128</v>
      </c>
      <c r="AJ24">
        <v>152</v>
      </c>
      <c r="AK24">
        <v>147</v>
      </c>
      <c r="AL24">
        <v>124</v>
      </c>
      <c r="AM24">
        <v>148</v>
      </c>
      <c r="AN24">
        <v>143</v>
      </c>
      <c r="AO24">
        <v>121</v>
      </c>
      <c r="AP24">
        <v>142</v>
      </c>
      <c r="AQ24">
        <v>137</v>
      </c>
      <c r="AR24">
        <v>116</v>
      </c>
      <c r="AS24" s="34">
        <v>100</v>
      </c>
      <c r="AT24">
        <v>105</v>
      </c>
      <c r="AU24" s="34">
        <v>110</v>
      </c>
      <c r="AV24">
        <v>115</v>
      </c>
      <c r="AW24" s="34">
        <v>120</v>
      </c>
      <c r="AX24">
        <v>125</v>
      </c>
      <c r="AY24" s="34">
        <v>130</v>
      </c>
      <c r="AZ24">
        <v>135</v>
      </c>
      <c r="BA24" s="34">
        <v>140</v>
      </c>
      <c r="BB24">
        <v>145</v>
      </c>
      <c r="BC24">
        <v>150</v>
      </c>
      <c r="BD24">
        <v>155</v>
      </c>
      <c r="BE24">
        <v>160</v>
      </c>
      <c r="BF24">
        <v>165</v>
      </c>
    </row>
    <row r="25" spans="1:91">
      <c r="A25" s="62" t="s">
        <v>970</v>
      </c>
      <c r="B25" s="62" t="s">
        <v>335</v>
      </c>
      <c r="C25" s="59"/>
      <c r="D25" s="59"/>
      <c r="E25" s="61"/>
      <c r="F25">
        <v>1</v>
      </c>
      <c r="G25" s="37">
        <v>0.01</v>
      </c>
      <c r="H25" s="3">
        <v>0.12</v>
      </c>
      <c r="I25" s="33">
        <v>27.111856421358144</v>
      </c>
      <c r="J25" s="11">
        <v>-24.250109805195141</v>
      </c>
      <c r="K25" s="11">
        <v>12.147435583405501</v>
      </c>
      <c r="L25" s="11">
        <v>6.4568329004289354E-4</v>
      </c>
      <c r="M25" s="33">
        <v>233.84155627705456</v>
      </c>
      <c r="N25" s="11">
        <v>-84.100497337662119</v>
      </c>
      <c r="O25" s="11">
        <v>18.178426765800857</v>
      </c>
      <c r="P25" s="11">
        <v>7.7893207405194813</v>
      </c>
      <c r="Q25" s="401">
        <v>-2.4672715120614033E-3</v>
      </c>
      <c r="R25" s="47">
        <v>25</v>
      </c>
      <c r="S25" s="401">
        <v>-4.1000000000000003E-3</v>
      </c>
      <c r="T25" s="3">
        <v>15</v>
      </c>
      <c r="U25" s="34" t="s">
        <v>437</v>
      </c>
      <c r="V25" t="s">
        <v>513</v>
      </c>
      <c r="W25" t="s">
        <v>464</v>
      </c>
      <c r="X25" t="s">
        <v>439</v>
      </c>
      <c r="Y25" t="s">
        <v>512</v>
      </c>
      <c r="Z25" t="s">
        <v>776</v>
      </c>
      <c r="AA25" t="s">
        <v>441</v>
      </c>
      <c r="AB25" t="s">
        <v>456</v>
      </c>
      <c r="AC25" t="s">
        <v>554</v>
      </c>
      <c r="AD25" t="s">
        <v>761</v>
      </c>
      <c r="AE25" s="65" t="s">
        <v>510</v>
      </c>
      <c r="AF25" t="s">
        <v>866</v>
      </c>
      <c r="AG25" t="s">
        <v>445</v>
      </c>
      <c r="AH25" t="s">
        <v>446</v>
      </c>
      <c r="AI25" t="s">
        <v>547</v>
      </c>
      <c r="AJ25" t="s">
        <v>676</v>
      </c>
      <c r="AK25" t="s">
        <v>448</v>
      </c>
      <c r="AL25" t="s">
        <v>549</v>
      </c>
      <c r="AM25" t="s">
        <v>539</v>
      </c>
      <c r="AN25" t="s">
        <v>429</v>
      </c>
      <c r="AO25" t="s">
        <v>443</v>
      </c>
      <c r="AP25" t="s">
        <v>867</v>
      </c>
      <c r="AQ25" t="s">
        <v>430</v>
      </c>
      <c r="AR25" t="s">
        <v>453</v>
      </c>
      <c r="AS25" s="67" t="s">
        <v>518</v>
      </c>
      <c r="AT25" s="67" t="s">
        <v>527</v>
      </c>
      <c r="AU25" s="65" t="s">
        <v>380</v>
      </c>
      <c r="AV25" s="405" t="s">
        <v>469</v>
      </c>
      <c r="AW25" s="67" t="s">
        <v>363</v>
      </c>
      <c r="AX25" s="63" t="s">
        <v>470</v>
      </c>
      <c r="AY25" s="402" t="s">
        <v>839</v>
      </c>
      <c r="AZ25" s="402" t="s">
        <v>840</v>
      </c>
      <c r="BA25" s="63" t="s">
        <v>385</v>
      </c>
      <c r="BB25" s="402" t="s">
        <v>526</v>
      </c>
      <c r="BC25" s="402" t="s">
        <v>387</v>
      </c>
      <c r="BD25" s="3" t="s">
        <v>389</v>
      </c>
      <c r="BE25" s="3" t="s">
        <v>400</v>
      </c>
      <c r="BF25" s="3" t="s">
        <v>393</v>
      </c>
      <c r="BG25" s="3" t="s">
        <v>394</v>
      </c>
      <c r="BH25" s="3" t="s">
        <v>396</v>
      </c>
      <c r="BI25" s="3" t="s">
        <v>398</v>
      </c>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row>
    <row r="26" spans="1:91">
      <c r="C26" s="59" t="s">
        <v>818</v>
      </c>
      <c r="D26" s="59" t="s">
        <v>818</v>
      </c>
      <c r="E26" s="61" t="s">
        <v>818</v>
      </c>
      <c r="F26">
        <v>1</v>
      </c>
      <c r="S26" s="29"/>
      <c r="U26" s="34">
        <v>135</v>
      </c>
      <c r="V26">
        <v>130</v>
      </c>
      <c r="W26">
        <v>110</v>
      </c>
      <c r="X26" s="34">
        <v>135</v>
      </c>
      <c r="Y26">
        <v>130</v>
      </c>
      <c r="Z26">
        <v>110</v>
      </c>
      <c r="AA26" s="34">
        <v>135</v>
      </c>
      <c r="AB26">
        <v>130</v>
      </c>
      <c r="AC26">
        <v>110</v>
      </c>
      <c r="AD26" s="34">
        <v>135</v>
      </c>
      <c r="AE26">
        <v>130</v>
      </c>
      <c r="AF26">
        <v>110</v>
      </c>
      <c r="AG26" s="34">
        <v>135</v>
      </c>
      <c r="AH26">
        <v>130</v>
      </c>
      <c r="AI26">
        <v>110</v>
      </c>
      <c r="AJ26">
        <v>131</v>
      </c>
      <c r="AK26">
        <v>127</v>
      </c>
      <c r="AL26">
        <v>107</v>
      </c>
      <c r="AM26">
        <v>128</v>
      </c>
      <c r="AN26">
        <v>123</v>
      </c>
      <c r="AO26">
        <v>104</v>
      </c>
      <c r="AP26">
        <v>122</v>
      </c>
      <c r="AQ26">
        <v>119</v>
      </c>
      <c r="AR26">
        <v>100</v>
      </c>
      <c r="AS26" s="34">
        <v>90</v>
      </c>
      <c r="AT26" s="34">
        <v>95</v>
      </c>
      <c r="AU26" s="34">
        <v>100</v>
      </c>
      <c r="AV26" s="34">
        <v>105</v>
      </c>
      <c r="AW26" s="34">
        <v>110</v>
      </c>
      <c r="AX26" s="34">
        <v>115</v>
      </c>
      <c r="AY26" s="34">
        <v>120</v>
      </c>
      <c r="AZ26" s="34">
        <v>125</v>
      </c>
      <c r="BA26" s="34">
        <v>130</v>
      </c>
      <c r="BB26" s="34">
        <v>135</v>
      </c>
      <c r="BC26" s="34">
        <v>140</v>
      </c>
      <c r="BD26" s="34">
        <v>145</v>
      </c>
      <c r="BE26" s="34">
        <v>150</v>
      </c>
      <c r="BF26" s="34">
        <v>155</v>
      </c>
      <c r="BG26" s="34">
        <v>160</v>
      </c>
      <c r="BH26" s="34">
        <v>165</v>
      </c>
      <c r="BI26" s="34">
        <v>170</v>
      </c>
    </row>
    <row r="27" spans="1:91">
      <c r="A27" s="62" t="s">
        <v>991</v>
      </c>
      <c r="B27" s="62" t="s">
        <v>335</v>
      </c>
      <c r="C27" s="59"/>
      <c r="D27" s="59"/>
      <c r="E27" s="61"/>
      <c r="F27">
        <v>1</v>
      </c>
      <c r="G27" s="37">
        <v>0.01</v>
      </c>
      <c r="H27" s="3">
        <v>0.12</v>
      </c>
      <c r="I27" s="33">
        <v>30.947965223665822</v>
      </c>
      <c r="J27" s="11">
        <v>-23.847925324675423</v>
      </c>
      <c r="K27" s="11">
        <v>12.097032317287161</v>
      </c>
      <c r="L27" s="11">
        <v>-2.1719446056276751E-3</v>
      </c>
      <c r="M27" s="33">
        <v>261.14747474747281</v>
      </c>
      <c r="N27" s="11">
        <v>-92.266318181818022</v>
      </c>
      <c r="O27" s="11">
        <v>19.036346919191921</v>
      </c>
      <c r="P27" s="11">
        <v>7.7578810151515158</v>
      </c>
      <c r="Q27" s="401">
        <v>-2.2361029234693884E-3</v>
      </c>
      <c r="R27" s="47">
        <v>25</v>
      </c>
      <c r="S27" s="401">
        <v>-5.1000000000000004E-3</v>
      </c>
      <c r="T27" s="3">
        <v>18.5</v>
      </c>
      <c r="U27" s="62" t="s">
        <v>852</v>
      </c>
      <c r="V27" s="62" t="s">
        <v>893</v>
      </c>
      <c r="W27" s="62" t="s">
        <v>894</v>
      </c>
      <c r="X27" t="s">
        <v>676</v>
      </c>
      <c r="Y27" t="s">
        <v>448</v>
      </c>
      <c r="Z27" t="s">
        <v>549</v>
      </c>
      <c r="AA27" t="s">
        <v>539</v>
      </c>
      <c r="AB27" t="s">
        <v>429</v>
      </c>
      <c r="AC27" t="s">
        <v>443</v>
      </c>
      <c r="AD27" t="s">
        <v>867</v>
      </c>
      <c r="AE27" t="s">
        <v>430</v>
      </c>
      <c r="AF27" t="s">
        <v>453</v>
      </c>
      <c r="AG27" t="s">
        <v>675</v>
      </c>
      <c r="AH27" t="s">
        <v>786</v>
      </c>
      <c r="AI27" t="s">
        <v>508</v>
      </c>
      <c r="AJ27" t="s">
        <v>463</v>
      </c>
      <c r="AK27" t="s">
        <v>517</v>
      </c>
      <c r="AL27" t="s">
        <v>518</v>
      </c>
      <c r="AM27" t="s">
        <v>527</v>
      </c>
      <c r="AN27" s="67" t="s">
        <v>380</v>
      </c>
      <c r="AO27" s="65" t="s">
        <v>469</v>
      </c>
      <c r="AP27" s="65" t="s">
        <v>363</v>
      </c>
      <c r="AQ27" s="67" t="s">
        <v>470</v>
      </c>
      <c r="AR27" s="63" t="s">
        <v>839</v>
      </c>
      <c r="AS27" s="402" t="s">
        <v>840</v>
      </c>
      <c r="AT27" s="402" t="s">
        <v>385</v>
      </c>
      <c r="AU27" s="63" t="s">
        <v>526</v>
      </c>
      <c r="AV27" s="402" t="s">
        <v>387</v>
      </c>
      <c r="AW27" s="402" t="s">
        <v>389</v>
      </c>
      <c r="AX27" s="3" t="s">
        <v>400</v>
      </c>
      <c r="AY27" s="3" t="s">
        <v>393</v>
      </c>
      <c r="AZ27" s="3" t="s">
        <v>394</v>
      </c>
      <c r="BA27" s="3" t="s">
        <v>396</v>
      </c>
      <c r="BB27" s="402"/>
      <c r="BC27" s="402"/>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row>
    <row r="28" spans="1:91">
      <c r="C28" s="59" t="s">
        <v>818</v>
      </c>
      <c r="D28" s="59" t="s">
        <v>818</v>
      </c>
      <c r="E28" s="61" t="s">
        <v>818</v>
      </c>
      <c r="F28">
        <v>1</v>
      </c>
      <c r="S28" s="29"/>
      <c r="U28" s="34">
        <v>136</v>
      </c>
      <c r="V28">
        <v>131</v>
      </c>
      <c r="W28">
        <v>111</v>
      </c>
      <c r="X28" s="34">
        <v>132</v>
      </c>
      <c r="Y28" s="404">
        <v>128</v>
      </c>
      <c r="Z28" s="404">
        <v>107</v>
      </c>
      <c r="AA28" s="34">
        <v>129</v>
      </c>
      <c r="AB28" s="404">
        <v>123</v>
      </c>
      <c r="AC28" s="404">
        <v>104</v>
      </c>
      <c r="AD28" s="34">
        <v>123</v>
      </c>
      <c r="AE28" s="404">
        <v>119</v>
      </c>
      <c r="AF28" s="404">
        <v>101</v>
      </c>
      <c r="AG28" s="404">
        <v>104</v>
      </c>
      <c r="AH28" s="404">
        <v>86</v>
      </c>
      <c r="AI28">
        <v>75</v>
      </c>
      <c r="AJ28" s="34">
        <v>80</v>
      </c>
      <c r="AK28">
        <v>85</v>
      </c>
      <c r="AL28" s="34">
        <v>90</v>
      </c>
      <c r="AM28">
        <v>95</v>
      </c>
      <c r="AN28" s="34">
        <v>100</v>
      </c>
      <c r="AO28">
        <v>105</v>
      </c>
      <c r="AP28" s="34">
        <v>110</v>
      </c>
      <c r="AQ28">
        <v>115</v>
      </c>
      <c r="AR28" s="34">
        <v>120</v>
      </c>
      <c r="AS28">
        <v>125</v>
      </c>
      <c r="AT28" s="34">
        <v>130</v>
      </c>
      <c r="AU28">
        <v>135</v>
      </c>
      <c r="AV28" s="34">
        <v>140</v>
      </c>
      <c r="AW28">
        <v>145</v>
      </c>
      <c r="AX28">
        <v>150</v>
      </c>
      <c r="AY28">
        <v>155</v>
      </c>
      <c r="AZ28">
        <v>160</v>
      </c>
      <c r="BA28">
        <v>165</v>
      </c>
      <c r="BB28" s="34"/>
      <c r="BC28" s="34"/>
      <c r="BD28" s="34"/>
      <c r="BE28" s="34"/>
      <c r="BF28" s="34"/>
      <c r="BG28" s="34"/>
      <c r="BH28" s="34"/>
      <c r="BI28" s="34"/>
    </row>
    <row r="29" spans="1:91">
      <c r="A29" s="62" t="s">
        <v>992</v>
      </c>
      <c r="B29" s="62" t="s">
        <v>335</v>
      </c>
      <c r="C29" s="59"/>
      <c r="D29" s="59"/>
      <c r="E29" s="61"/>
      <c r="F29">
        <v>1</v>
      </c>
      <c r="G29" s="37">
        <v>5.0000000000000001E-3</v>
      </c>
      <c r="H29" s="3">
        <v>0.06</v>
      </c>
      <c r="I29" s="33">
        <v>411.71179321055092</v>
      </c>
      <c r="J29" s="11">
        <v>-118.0760635119951</v>
      </c>
      <c r="K29" s="11">
        <v>24.892249668103471</v>
      </c>
      <c r="L29" s="11">
        <v>-8.8629877650463901E-4</v>
      </c>
      <c r="M29" s="33">
        <v>5465.1653048476028</v>
      </c>
      <c r="N29" s="11">
        <v>-909.43861615442404</v>
      </c>
      <c r="O29" s="11">
        <v>84.673778002873561</v>
      </c>
      <c r="P29" s="11">
        <v>15.556761977136434</v>
      </c>
      <c r="Q29" s="401">
        <v>-2.2181870884353744E-3</v>
      </c>
      <c r="R29" s="47">
        <v>25</v>
      </c>
      <c r="S29" s="401">
        <v>-9.5999999999999992E-3</v>
      </c>
      <c r="T29" s="3">
        <v>22</v>
      </c>
      <c r="U29" s="62" t="s">
        <v>852</v>
      </c>
      <c r="V29" s="62" t="s">
        <v>893</v>
      </c>
      <c r="W29" s="62" t="s">
        <v>894</v>
      </c>
      <c r="X29" t="s">
        <v>676</v>
      </c>
      <c r="Y29" t="s">
        <v>448</v>
      </c>
      <c r="Z29" t="s">
        <v>549</v>
      </c>
      <c r="AA29" t="s">
        <v>539</v>
      </c>
      <c r="AB29" t="s">
        <v>429</v>
      </c>
      <c r="AC29" t="s">
        <v>443</v>
      </c>
      <c r="AD29" t="s">
        <v>867</v>
      </c>
      <c r="AE29" t="s">
        <v>430</v>
      </c>
      <c r="AF29" t="s">
        <v>453</v>
      </c>
      <c r="AG29" t="s">
        <v>675</v>
      </c>
      <c r="AH29" t="s">
        <v>786</v>
      </c>
      <c r="AI29" t="s">
        <v>508</v>
      </c>
      <c r="AJ29" t="s">
        <v>463</v>
      </c>
      <c r="AK29" t="s">
        <v>517</v>
      </c>
      <c r="AL29" t="s">
        <v>518</v>
      </c>
      <c r="AM29" t="s">
        <v>527</v>
      </c>
      <c r="AN29" s="67" t="s">
        <v>380</v>
      </c>
      <c r="AO29" s="65" t="s">
        <v>469</v>
      </c>
      <c r="AP29" s="65" t="s">
        <v>363</v>
      </c>
      <c r="AQ29" s="67" t="s">
        <v>470</v>
      </c>
      <c r="AR29" s="63" t="s">
        <v>839</v>
      </c>
      <c r="AS29" s="402" t="s">
        <v>840</v>
      </c>
      <c r="AT29" s="402" t="s">
        <v>385</v>
      </c>
      <c r="AU29" s="63" t="s">
        <v>526</v>
      </c>
      <c r="AV29" s="402" t="s">
        <v>387</v>
      </c>
      <c r="AW29" s="402" t="s">
        <v>389</v>
      </c>
      <c r="AX29" s="3" t="s">
        <v>400</v>
      </c>
      <c r="AY29" s="3" t="s">
        <v>393</v>
      </c>
      <c r="AZ29" s="3" t="s">
        <v>394</v>
      </c>
      <c r="BA29" s="3" t="s">
        <v>396</v>
      </c>
      <c r="BB29" s="402"/>
      <c r="BC29" s="402"/>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row>
    <row r="30" spans="1:91">
      <c r="C30" s="59" t="s">
        <v>818</v>
      </c>
      <c r="D30" s="59" t="s">
        <v>818</v>
      </c>
      <c r="E30" s="61" t="s">
        <v>818</v>
      </c>
      <c r="F30">
        <v>1</v>
      </c>
      <c r="S30" s="29"/>
      <c r="U30" s="34">
        <v>132</v>
      </c>
      <c r="V30">
        <v>126</v>
      </c>
      <c r="W30">
        <v>107</v>
      </c>
      <c r="X30" s="34">
        <v>128</v>
      </c>
      <c r="Y30" s="404">
        <v>122</v>
      </c>
      <c r="Z30" s="404">
        <v>104</v>
      </c>
      <c r="AA30" s="34">
        <v>125</v>
      </c>
      <c r="AB30" s="404">
        <v>119</v>
      </c>
      <c r="AC30" s="404">
        <v>101</v>
      </c>
      <c r="AD30" s="34">
        <v>121</v>
      </c>
      <c r="AE30" s="404">
        <v>115</v>
      </c>
      <c r="AF30" s="404">
        <v>97</v>
      </c>
      <c r="AG30" s="404">
        <v>97</v>
      </c>
      <c r="AH30" s="404">
        <v>82</v>
      </c>
      <c r="AI30">
        <v>75</v>
      </c>
      <c r="AJ30" s="34">
        <v>80</v>
      </c>
      <c r="AK30">
        <v>85</v>
      </c>
      <c r="AL30" s="34">
        <v>90</v>
      </c>
      <c r="AM30">
        <v>95</v>
      </c>
      <c r="AN30" s="34">
        <v>100</v>
      </c>
      <c r="AO30">
        <v>105</v>
      </c>
      <c r="AP30" s="34">
        <v>110</v>
      </c>
      <c r="AQ30">
        <v>115</v>
      </c>
      <c r="AR30" s="34">
        <v>120</v>
      </c>
      <c r="AS30">
        <v>125</v>
      </c>
      <c r="AT30" s="34">
        <v>130</v>
      </c>
      <c r="AU30">
        <v>135</v>
      </c>
      <c r="AV30" s="34">
        <v>140</v>
      </c>
      <c r="AW30">
        <v>145</v>
      </c>
      <c r="AX30">
        <v>150</v>
      </c>
      <c r="AY30">
        <v>155</v>
      </c>
      <c r="AZ30">
        <v>160</v>
      </c>
      <c r="BA30">
        <v>165</v>
      </c>
      <c r="BB30" s="34"/>
      <c r="BC30" s="34"/>
      <c r="BD30" s="34"/>
      <c r="BE30" s="34"/>
      <c r="BF30" s="34"/>
      <c r="BG30" s="34"/>
      <c r="BH30" s="34"/>
      <c r="BI30" s="34"/>
    </row>
    <row r="31" spans="1:91">
      <c r="A31" s="62" t="s">
        <v>885</v>
      </c>
      <c r="B31" s="62" t="s">
        <v>335</v>
      </c>
      <c r="C31" s="59"/>
      <c r="D31" s="59"/>
      <c r="E31" s="61"/>
      <c r="F31">
        <v>1</v>
      </c>
      <c r="G31" s="37">
        <v>0.02</v>
      </c>
      <c r="H31" s="3">
        <v>0.24</v>
      </c>
      <c r="I31" s="33">
        <v>5.2387447502795732</v>
      </c>
      <c r="J31" s="11">
        <v>-11.243191930757988</v>
      </c>
      <c r="K31" s="11">
        <v>16.152364996391146</v>
      </c>
      <c r="L31" s="11">
        <v>-3.8399291350171491E-3</v>
      </c>
      <c r="M31" s="33">
        <v>13.801060912859986</v>
      </c>
      <c r="N31" s="11">
        <v>-7.674420060262789</v>
      </c>
      <c r="O31" s="11">
        <v>3.4552374985128749</v>
      </c>
      <c r="P31" s="11">
        <v>2.5789674334980788</v>
      </c>
      <c r="Q31" s="401">
        <v>-1.7614946206140352E-3</v>
      </c>
      <c r="R31" s="47">
        <v>25</v>
      </c>
      <c r="S31" s="401">
        <v>-8.9999999999999998E-4</v>
      </c>
      <c r="T31" s="3">
        <v>14</v>
      </c>
      <c r="U31" s="34" t="s">
        <v>437</v>
      </c>
      <c r="V31" t="s">
        <v>513</v>
      </c>
      <c r="W31" t="s">
        <v>464</v>
      </c>
      <c r="X31" t="s">
        <v>439</v>
      </c>
      <c r="Y31" t="s">
        <v>512</v>
      </c>
      <c r="Z31" t="s">
        <v>776</v>
      </c>
      <c r="AA31" t="s">
        <v>441</v>
      </c>
      <c r="AB31" t="s">
        <v>456</v>
      </c>
      <c r="AC31" t="s">
        <v>554</v>
      </c>
      <c r="AD31" t="s">
        <v>761</v>
      </c>
      <c r="AE31" s="65" t="s">
        <v>510</v>
      </c>
      <c r="AF31" t="s">
        <v>866</v>
      </c>
      <c r="AG31" t="s">
        <v>445</v>
      </c>
      <c r="AH31" t="s">
        <v>446</v>
      </c>
      <c r="AI31" t="s">
        <v>547</v>
      </c>
      <c r="AJ31" t="s">
        <v>676</v>
      </c>
      <c r="AK31" t="s">
        <v>448</v>
      </c>
      <c r="AL31" t="s">
        <v>549</v>
      </c>
      <c r="AM31" t="s">
        <v>539</v>
      </c>
      <c r="AN31" t="s">
        <v>429</v>
      </c>
      <c r="AO31" t="s">
        <v>443</v>
      </c>
      <c r="AP31" t="s">
        <v>867</v>
      </c>
      <c r="AQ31" t="s">
        <v>430</v>
      </c>
      <c r="AR31" t="s">
        <v>453</v>
      </c>
      <c r="AS31" s="67" t="s">
        <v>573</v>
      </c>
      <c r="AT31" s="65" t="s">
        <v>861</v>
      </c>
      <c r="AU31" s="65" t="s">
        <v>514</v>
      </c>
      <c r="AV31" s="67" t="s">
        <v>862</v>
      </c>
      <c r="AW31" s="63" t="s">
        <v>515</v>
      </c>
      <c r="AX31" s="402" t="s">
        <v>863</v>
      </c>
      <c r="AY31" s="402" t="s">
        <v>516</v>
      </c>
      <c r="AZ31" s="63" t="s">
        <v>864</v>
      </c>
      <c r="BA31" s="402" t="s">
        <v>506</v>
      </c>
      <c r="BB31" s="402" t="s">
        <v>865</v>
      </c>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row>
    <row r="32" spans="1:91">
      <c r="C32" s="59" t="s">
        <v>818</v>
      </c>
      <c r="D32" s="59" t="s">
        <v>818</v>
      </c>
      <c r="E32" s="61" t="s">
        <v>818</v>
      </c>
      <c r="F32">
        <v>1</v>
      </c>
      <c r="S32" s="29"/>
      <c r="U32" s="34">
        <v>35.5</v>
      </c>
      <c r="V32">
        <v>33.5</v>
      </c>
      <c r="W32">
        <v>30</v>
      </c>
      <c r="X32">
        <v>35.5</v>
      </c>
      <c r="Y32">
        <v>33.5</v>
      </c>
      <c r="Z32">
        <v>30</v>
      </c>
      <c r="AA32">
        <v>35.5</v>
      </c>
      <c r="AB32">
        <v>33.5</v>
      </c>
      <c r="AC32">
        <v>30</v>
      </c>
      <c r="AD32">
        <v>35.5</v>
      </c>
      <c r="AE32">
        <v>33.5</v>
      </c>
      <c r="AF32">
        <v>30</v>
      </c>
      <c r="AG32">
        <v>35.5</v>
      </c>
      <c r="AH32">
        <v>33.5</v>
      </c>
      <c r="AI32">
        <v>30</v>
      </c>
      <c r="AJ32">
        <v>34.5</v>
      </c>
      <c r="AK32">
        <v>33</v>
      </c>
      <c r="AL32">
        <v>28</v>
      </c>
      <c r="AM32">
        <v>33.5</v>
      </c>
      <c r="AN32">
        <v>32</v>
      </c>
      <c r="AO32">
        <v>26</v>
      </c>
      <c r="AP32">
        <v>32</v>
      </c>
      <c r="AQ32">
        <v>30.5</v>
      </c>
      <c r="AR32">
        <v>24</v>
      </c>
      <c r="AS32" s="34">
        <v>20</v>
      </c>
      <c r="AT32">
        <v>22</v>
      </c>
      <c r="AU32" s="34">
        <v>24</v>
      </c>
      <c r="AV32">
        <v>26</v>
      </c>
      <c r="AW32" s="34">
        <v>28</v>
      </c>
      <c r="AX32">
        <v>30</v>
      </c>
      <c r="AY32" s="34">
        <v>32</v>
      </c>
      <c r="AZ32">
        <v>34</v>
      </c>
      <c r="BA32" s="34">
        <v>36</v>
      </c>
      <c r="BB32">
        <v>38</v>
      </c>
    </row>
    <row r="33" spans="1:91">
      <c r="A33" s="62" t="s">
        <v>884</v>
      </c>
      <c r="B33" s="62" t="s">
        <v>335</v>
      </c>
      <c r="C33" s="59"/>
      <c r="D33" s="59"/>
      <c r="E33" s="61"/>
      <c r="F33">
        <v>1</v>
      </c>
      <c r="G33" s="37">
        <v>0.05</v>
      </c>
      <c r="H33" s="3">
        <v>0.4</v>
      </c>
      <c r="I33" s="33">
        <v>1.1034973348264225</v>
      </c>
      <c r="J33" s="11">
        <v>-2.2312586011198161</v>
      </c>
      <c r="K33" s="11">
        <v>3.5034616869204909</v>
      </c>
      <c r="L33" s="11">
        <v>-1.9486001567731517E-4</v>
      </c>
      <c r="M33" s="33">
        <v>4.431330815850866</v>
      </c>
      <c r="N33" s="11">
        <v>-4.0762859118881432</v>
      </c>
      <c r="O33" s="11">
        <v>2.6080671886946423</v>
      </c>
      <c r="P33" s="11">
        <v>2.5965281994335672</v>
      </c>
      <c r="Q33" s="401">
        <v>-2.2407449802631573E-3</v>
      </c>
      <c r="R33" s="47">
        <v>25</v>
      </c>
      <c r="S33" s="401">
        <v>-1.1000000000000001E-3</v>
      </c>
      <c r="T33" s="3">
        <v>18</v>
      </c>
      <c r="U33" s="34" t="s">
        <v>437</v>
      </c>
      <c r="V33" t="s">
        <v>513</v>
      </c>
      <c r="W33" t="s">
        <v>464</v>
      </c>
      <c r="X33" t="s">
        <v>439</v>
      </c>
      <c r="Y33" t="s">
        <v>512</v>
      </c>
      <c r="Z33" t="s">
        <v>776</v>
      </c>
      <c r="AA33" t="s">
        <v>441</v>
      </c>
      <c r="AB33" t="s">
        <v>456</v>
      </c>
      <c r="AC33" t="s">
        <v>554</v>
      </c>
      <c r="AD33" t="s">
        <v>761</v>
      </c>
      <c r="AE33" s="65" t="s">
        <v>510</v>
      </c>
      <c r="AF33" t="s">
        <v>866</v>
      </c>
      <c r="AG33" t="s">
        <v>445</v>
      </c>
      <c r="AH33" t="s">
        <v>446</v>
      </c>
      <c r="AI33" t="s">
        <v>547</v>
      </c>
      <c r="AJ33" t="s">
        <v>676</v>
      </c>
      <c r="AK33" t="s">
        <v>448</v>
      </c>
      <c r="AL33" t="s">
        <v>549</v>
      </c>
      <c r="AM33" t="s">
        <v>539</v>
      </c>
      <c r="AN33" t="s">
        <v>429</v>
      </c>
      <c r="AO33" t="s">
        <v>443</v>
      </c>
      <c r="AP33" t="s">
        <v>867</v>
      </c>
      <c r="AQ33" t="s">
        <v>430</v>
      </c>
      <c r="AR33" t="s">
        <v>453</v>
      </c>
      <c r="AS33" s="67" t="s">
        <v>527</v>
      </c>
      <c r="AT33" s="65" t="s">
        <v>380</v>
      </c>
      <c r="AU33" s="65" t="s">
        <v>469</v>
      </c>
      <c r="AV33" s="67" t="s">
        <v>363</v>
      </c>
      <c r="AW33" s="63" t="s">
        <v>470</v>
      </c>
      <c r="AX33" s="402" t="s">
        <v>839</v>
      </c>
      <c r="AY33" s="402" t="s">
        <v>840</v>
      </c>
      <c r="AZ33" s="63" t="s">
        <v>385</v>
      </c>
      <c r="BA33" s="402" t="s">
        <v>526</v>
      </c>
      <c r="BB33" s="402"/>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row>
    <row r="34" spans="1:91">
      <c r="C34" s="59" t="s">
        <v>818</v>
      </c>
      <c r="D34" s="59" t="s">
        <v>818</v>
      </c>
      <c r="E34" s="61" t="s">
        <v>818</v>
      </c>
      <c r="F34">
        <v>1</v>
      </c>
      <c r="S34" s="29"/>
      <c r="U34" s="34">
        <v>156</v>
      </c>
      <c r="V34">
        <v>146</v>
      </c>
      <c r="W34">
        <v>125</v>
      </c>
      <c r="X34">
        <v>156</v>
      </c>
      <c r="Y34">
        <v>146</v>
      </c>
      <c r="Z34">
        <v>125</v>
      </c>
      <c r="AA34">
        <v>156</v>
      </c>
      <c r="AB34">
        <v>146</v>
      </c>
      <c r="AC34">
        <v>125</v>
      </c>
      <c r="AD34">
        <v>156</v>
      </c>
      <c r="AE34">
        <v>146</v>
      </c>
      <c r="AF34">
        <v>125</v>
      </c>
      <c r="AG34">
        <v>156</v>
      </c>
      <c r="AH34">
        <v>146</v>
      </c>
      <c r="AI34">
        <v>125</v>
      </c>
      <c r="AJ34">
        <v>150</v>
      </c>
      <c r="AK34">
        <v>142</v>
      </c>
      <c r="AL34">
        <v>121</v>
      </c>
      <c r="AM34">
        <v>147</v>
      </c>
      <c r="AN34">
        <v>139</v>
      </c>
      <c r="AO34">
        <v>119</v>
      </c>
      <c r="AP34">
        <v>141</v>
      </c>
      <c r="AQ34">
        <v>133</v>
      </c>
      <c r="AR34">
        <v>114</v>
      </c>
      <c r="AS34" s="34">
        <v>100</v>
      </c>
      <c r="AT34">
        <v>107</v>
      </c>
      <c r="AU34" s="34">
        <v>114</v>
      </c>
      <c r="AV34">
        <v>121</v>
      </c>
      <c r="AW34" s="34">
        <v>128</v>
      </c>
      <c r="AX34">
        <v>135</v>
      </c>
      <c r="AY34" s="34">
        <v>142</v>
      </c>
      <c r="AZ34">
        <v>149</v>
      </c>
      <c r="BA34" s="34">
        <v>156</v>
      </c>
    </row>
    <row r="35" spans="1:91">
      <c r="A35" s="62" t="s">
        <v>883</v>
      </c>
      <c r="B35" s="62" t="s">
        <v>335</v>
      </c>
      <c r="C35" s="59"/>
      <c r="D35" s="59"/>
      <c r="E35" s="61"/>
      <c r="F35">
        <v>1</v>
      </c>
      <c r="G35" s="37">
        <v>0.02</v>
      </c>
      <c r="H35" s="3">
        <v>0.2</v>
      </c>
      <c r="I35" s="33">
        <v>1.9428237227784555</v>
      </c>
      <c r="J35" s="11">
        <v>-5.3602120821808281</v>
      </c>
      <c r="K35" s="11">
        <v>7.4443765489111327</v>
      </c>
      <c r="L35" s="11">
        <v>-1.8548277920834941E-3</v>
      </c>
      <c r="M35" s="33">
        <v>11.554569670033866</v>
      </c>
      <c r="N35" s="11">
        <v>-9.1302868855219828</v>
      </c>
      <c r="O35" s="11">
        <v>6.3477074671043887</v>
      </c>
      <c r="P35" s="11">
        <v>5.2193084124747475</v>
      </c>
      <c r="Q35" s="401">
        <v>-2.0151497445175439E-3</v>
      </c>
      <c r="R35" s="47">
        <v>25</v>
      </c>
      <c r="S35" s="401">
        <v>-1.8E-3</v>
      </c>
      <c r="T35" s="3">
        <v>11</v>
      </c>
      <c r="U35" s="34" t="s">
        <v>437</v>
      </c>
      <c r="V35" t="s">
        <v>513</v>
      </c>
      <c r="W35" t="s">
        <v>464</v>
      </c>
      <c r="X35" t="s">
        <v>439</v>
      </c>
      <c r="Y35" t="s">
        <v>512</v>
      </c>
      <c r="Z35" t="s">
        <v>776</v>
      </c>
      <c r="AA35" t="s">
        <v>441</v>
      </c>
      <c r="AB35" t="s">
        <v>456</v>
      </c>
      <c r="AC35" t="s">
        <v>554</v>
      </c>
      <c r="AD35" t="s">
        <v>761</v>
      </c>
      <c r="AE35" s="65" t="s">
        <v>510</v>
      </c>
      <c r="AF35" t="s">
        <v>866</v>
      </c>
      <c r="AG35" t="s">
        <v>445</v>
      </c>
      <c r="AH35" t="s">
        <v>446</v>
      </c>
      <c r="AI35" t="s">
        <v>547</v>
      </c>
      <c r="AJ35" t="s">
        <v>676</v>
      </c>
      <c r="AK35" t="s">
        <v>448</v>
      </c>
      <c r="AL35" t="s">
        <v>549</v>
      </c>
      <c r="AM35" t="s">
        <v>539</v>
      </c>
      <c r="AN35" t="s">
        <v>429</v>
      </c>
      <c r="AO35" t="s">
        <v>443</v>
      </c>
      <c r="AP35" t="s">
        <v>867</v>
      </c>
      <c r="AQ35" t="s">
        <v>430</v>
      </c>
      <c r="AR35" t="s">
        <v>453</v>
      </c>
      <c r="AS35" s="62" t="s">
        <v>675</v>
      </c>
      <c r="AT35" s="67" t="s">
        <v>527</v>
      </c>
      <c r="AU35" s="65" t="s">
        <v>380</v>
      </c>
      <c r="AV35" s="65" t="s">
        <v>469</v>
      </c>
      <c r="AW35" s="67" t="s">
        <v>363</v>
      </c>
      <c r="AX35" s="63" t="s">
        <v>470</v>
      </c>
      <c r="AY35" s="402" t="s">
        <v>839</v>
      </c>
      <c r="AZ35" s="402" t="s">
        <v>840</v>
      </c>
      <c r="BA35" s="63" t="s">
        <v>385</v>
      </c>
      <c r="BB35" s="402" t="s">
        <v>526</v>
      </c>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row>
    <row r="36" spans="1:91">
      <c r="C36" s="59" t="s">
        <v>818</v>
      </c>
      <c r="D36" s="59" t="s">
        <v>818</v>
      </c>
      <c r="E36" s="61" t="s">
        <v>818</v>
      </c>
      <c r="F36">
        <v>1</v>
      </c>
      <c r="S36" s="29"/>
      <c r="U36" s="34">
        <v>152</v>
      </c>
      <c r="V36">
        <v>146</v>
      </c>
      <c r="W36">
        <v>124</v>
      </c>
      <c r="X36">
        <v>152</v>
      </c>
      <c r="Y36">
        <v>146</v>
      </c>
      <c r="Z36">
        <v>124</v>
      </c>
      <c r="AA36">
        <v>152</v>
      </c>
      <c r="AB36">
        <v>146</v>
      </c>
      <c r="AC36">
        <v>124</v>
      </c>
      <c r="AD36">
        <v>152</v>
      </c>
      <c r="AE36">
        <v>146</v>
      </c>
      <c r="AF36">
        <v>124</v>
      </c>
      <c r="AG36">
        <v>152</v>
      </c>
      <c r="AH36">
        <v>146</v>
      </c>
      <c r="AI36">
        <v>124</v>
      </c>
      <c r="AJ36">
        <v>147</v>
      </c>
      <c r="AK36">
        <v>140</v>
      </c>
      <c r="AL36">
        <v>120</v>
      </c>
      <c r="AM36">
        <v>145</v>
      </c>
      <c r="AN36">
        <v>138</v>
      </c>
      <c r="AO36">
        <v>118</v>
      </c>
      <c r="AP36">
        <v>138</v>
      </c>
      <c r="AQ36">
        <v>132</v>
      </c>
      <c r="AR36">
        <v>113</v>
      </c>
      <c r="AS36">
        <v>113</v>
      </c>
      <c r="AT36" s="34">
        <v>100</v>
      </c>
      <c r="AU36">
        <v>107</v>
      </c>
      <c r="AV36" s="34">
        <v>114</v>
      </c>
      <c r="AW36">
        <v>121</v>
      </c>
      <c r="AX36" s="34">
        <v>128</v>
      </c>
      <c r="AY36">
        <v>135</v>
      </c>
      <c r="AZ36" s="34">
        <v>142</v>
      </c>
      <c r="BA36">
        <v>149</v>
      </c>
      <c r="BB36" s="34">
        <v>156</v>
      </c>
    </row>
    <row r="37" spans="1:91">
      <c r="A37" s="62" t="s">
        <v>971</v>
      </c>
      <c r="B37" s="62" t="s">
        <v>335</v>
      </c>
      <c r="C37" s="59"/>
      <c r="D37" s="59"/>
      <c r="E37" s="61"/>
      <c r="F37">
        <v>1</v>
      </c>
      <c r="G37" s="37">
        <v>0.02</v>
      </c>
      <c r="H37" s="3">
        <v>0.24</v>
      </c>
      <c r="I37" s="33">
        <v>1.1833770399433727</v>
      </c>
      <c r="J37" s="11">
        <v>-8.7497968293106911</v>
      </c>
      <c r="K37" s="11">
        <v>15.864577136063982</v>
      </c>
      <c r="L37" s="11">
        <v>5.4453900400843191E-3</v>
      </c>
      <c r="M37" s="33">
        <v>13.31132998935994</v>
      </c>
      <c r="N37" s="11">
        <v>-7.5214133150934135</v>
      </c>
      <c r="O37" s="11">
        <v>3.7111613366773009</v>
      </c>
      <c r="P37" s="11">
        <v>2.5868968603739164</v>
      </c>
      <c r="Q37" s="401">
        <v>-1.5320697158114037E-3</v>
      </c>
      <c r="R37" s="47">
        <v>25</v>
      </c>
      <c r="S37" s="401">
        <v>-8.9999999999999998E-4</v>
      </c>
      <c r="T37" s="3">
        <v>11</v>
      </c>
      <c r="U37" s="34" t="s">
        <v>437</v>
      </c>
      <c r="V37" t="s">
        <v>513</v>
      </c>
      <c r="W37" t="s">
        <v>464</v>
      </c>
      <c r="X37" t="s">
        <v>439</v>
      </c>
      <c r="Y37" t="s">
        <v>512</v>
      </c>
      <c r="Z37" t="s">
        <v>776</v>
      </c>
      <c r="AA37" t="s">
        <v>441</v>
      </c>
      <c r="AB37" t="s">
        <v>456</v>
      </c>
      <c r="AC37" t="s">
        <v>554</v>
      </c>
      <c r="AD37" t="s">
        <v>761</v>
      </c>
      <c r="AE37" s="65" t="s">
        <v>510</v>
      </c>
      <c r="AF37" t="s">
        <v>866</v>
      </c>
      <c r="AG37" t="s">
        <v>445</v>
      </c>
      <c r="AH37" t="s">
        <v>446</v>
      </c>
      <c r="AI37" t="s">
        <v>547</v>
      </c>
      <c r="AJ37" t="s">
        <v>676</v>
      </c>
      <c r="AK37" t="s">
        <v>448</v>
      </c>
      <c r="AL37" t="s">
        <v>549</v>
      </c>
      <c r="AM37" t="s">
        <v>539</v>
      </c>
      <c r="AN37" t="s">
        <v>429</v>
      </c>
      <c r="AO37" t="s">
        <v>443</v>
      </c>
      <c r="AP37" t="s">
        <v>867</v>
      </c>
      <c r="AQ37" t="s">
        <v>430</v>
      </c>
      <c r="AR37" t="s">
        <v>453</v>
      </c>
      <c r="AS37" s="65" t="s">
        <v>514</v>
      </c>
      <c r="AT37" s="67" t="s">
        <v>862</v>
      </c>
      <c r="AU37" s="63" t="s">
        <v>515</v>
      </c>
      <c r="AV37" s="402" t="s">
        <v>863</v>
      </c>
      <c r="AW37" s="402" t="s">
        <v>516</v>
      </c>
      <c r="AX37" s="63" t="s">
        <v>864</v>
      </c>
      <c r="AY37" s="402" t="s">
        <v>506</v>
      </c>
      <c r="AZ37" s="402" t="s">
        <v>865</v>
      </c>
      <c r="BA37" s="3" t="s">
        <v>507</v>
      </c>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row>
    <row r="38" spans="1:91">
      <c r="C38" s="59" t="s">
        <v>818</v>
      </c>
      <c r="D38" s="59" t="s">
        <v>818</v>
      </c>
      <c r="E38" s="61" t="s">
        <v>818</v>
      </c>
      <c r="F38">
        <v>1</v>
      </c>
      <c r="S38" s="29"/>
      <c r="U38" s="34">
        <v>36.799999999999997</v>
      </c>
      <c r="V38">
        <v>35.5</v>
      </c>
      <c r="W38">
        <v>29.5</v>
      </c>
      <c r="X38" s="34">
        <v>37.5</v>
      </c>
      <c r="Y38">
        <v>36.4</v>
      </c>
      <c r="Z38">
        <v>29.5</v>
      </c>
      <c r="AA38" s="34">
        <v>37.5</v>
      </c>
      <c r="AB38">
        <v>36.4</v>
      </c>
      <c r="AC38">
        <v>29.5</v>
      </c>
      <c r="AD38" s="34">
        <v>37.5</v>
      </c>
      <c r="AE38">
        <v>36.4</v>
      </c>
      <c r="AF38">
        <v>29.5</v>
      </c>
      <c r="AG38" s="34">
        <v>37.5</v>
      </c>
      <c r="AH38">
        <v>36.4</v>
      </c>
      <c r="AI38">
        <v>29.5</v>
      </c>
      <c r="AJ38">
        <v>35.700000000000003</v>
      </c>
      <c r="AK38">
        <v>35.4</v>
      </c>
      <c r="AL38">
        <v>28.7</v>
      </c>
      <c r="AM38">
        <v>34.9</v>
      </c>
      <c r="AN38">
        <v>33.6</v>
      </c>
      <c r="AO38">
        <v>27.9</v>
      </c>
      <c r="AP38">
        <v>33.5</v>
      </c>
      <c r="AQ38">
        <v>32.299999999999997</v>
      </c>
      <c r="AR38">
        <v>26.5</v>
      </c>
      <c r="AS38" s="34">
        <v>24</v>
      </c>
      <c r="AT38">
        <v>26</v>
      </c>
      <c r="AU38" s="34">
        <v>28</v>
      </c>
      <c r="AV38">
        <v>30</v>
      </c>
      <c r="AW38" s="34">
        <v>32</v>
      </c>
      <c r="AX38">
        <v>34</v>
      </c>
      <c r="AY38" s="34">
        <v>36</v>
      </c>
      <c r="AZ38">
        <v>38</v>
      </c>
      <c r="BA38">
        <v>40</v>
      </c>
    </row>
    <row r="39" spans="1:91">
      <c r="A39" s="62" t="s">
        <v>909</v>
      </c>
      <c r="B39" s="62" t="s">
        <v>335</v>
      </c>
      <c r="C39" s="59"/>
      <c r="D39" s="59"/>
      <c r="E39" s="61"/>
      <c r="F39">
        <v>1</v>
      </c>
      <c r="G39" s="37">
        <v>0.02</v>
      </c>
      <c r="H39" s="3">
        <v>0.24</v>
      </c>
      <c r="I39" s="33">
        <v>4.4923130919814191</v>
      </c>
      <c r="J39" s="11">
        <v>-6.8476185079271925</v>
      </c>
      <c r="K39" s="11">
        <v>15.859881883771129</v>
      </c>
      <c r="L39" s="11">
        <v>-3.1948384320154566E-3</v>
      </c>
      <c r="M39" s="33">
        <v>34.197616825396672</v>
      </c>
      <c r="N39" s="11">
        <v>-16.645299284351015</v>
      </c>
      <c r="O39" s="11">
        <v>3.8665930371350097</v>
      </c>
      <c r="P39" s="11">
        <v>2.5196063215419326</v>
      </c>
      <c r="Q39" s="401">
        <v>-1.4355417323793861E-3</v>
      </c>
      <c r="R39" s="47">
        <v>25</v>
      </c>
      <c r="S39" s="401">
        <v>-8.9999999999999998E-4</v>
      </c>
      <c r="T39" s="3">
        <v>6.6</v>
      </c>
      <c r="U39" s="34" t="s">
        <v>437</v>
      </c>
      <c r="V39" t="s">
        <v>513</v>
      </c>
      <c r="W39" t="s">
        <v>464</v>
      </c>
      <c r="X39" t="s">
        <v>439</v>
      </c>
      <c r="Y39" t="s">
        <v>512</v>
      </c>
      <c r="Z39" t="s">
        <v>776</v>
      </c>
      <c r="AA39" t="s">
        <v>441</v>
      </c>
      <c r="AB39" t="s">
        <v>456</v>
      </c>
      <c r="AC39" t="s">
        <v>554</v>
      </c>
      <c r="AD39" t="s">
        <v>761</v>
      </c>
      <c r="AE39" s="65" t="s">
        <v>510</v>
      </c>
      <c r="AF39" t="s">
        <v>866</v>
      </c>
      <c r="AG39" t="s">
        <v>445</v>
      </c>
      <c r="AH39" t="s">
        <v>446</v>
      </c>
      <c r="AI39" t="s">
        <v>547</v>
      </c>
      <c r="AJ39" t="s">
        <v>676</v>
      </c>
      <c r="AK39" t="s">
        <v>448</v>
      </c>
      <c r="AL39" t="s">
        <v>549</v>
      </c>
      <c r="AM39" t="s">
        <v>539</v>
      </c>
      <c r="AN39" t="s">
        <v>429</v>
      </c>
      <c r="AO39" t="s">
        <v>443</v>
      </c>
      <c r="AP39" t="s">
        <v>867</v>
      </c>
      <c r="AQ39" t="s">
        <v>430</v>
      </c>
      <c r="AR39" t="s">
        <v>453</v>
      </c>
      <c r="AS39" s="65" t="s">
        <v>514</v>
      </c>
      <c r="AT39" s="67" t="s">
        <v>862</v>
      </c>
      <c r="AU39" s="63" t="s">
        <v>515</v>
      </c>
      <c r="AV39" s="402" t="s">
        <v>863</v>
      </c>
      <c r="AW39" s="402" t="s">
        <v>516</v>
      </c>
      <c r="AX39" s="63" t="s">
        <v>864</v>
      </c>
      <c r="AY39" s="402" t="s">
        <v>506</v>
      </c>
      <c r="AZ39" s="402" t="s">
        <v>865</v>
      </c>
      <c r="BA39" s="3" t="s">
        <v>507</v>
      </c>
      <c r="BB39" s="402"/>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row>
    <row r="40" spans="1:91">
      <c r="C40" s="59" t="s">
        <v>818</v>
      </c>
      <c r="D40" s="59" t="s">
        <v>818</v>
      </c>
      <c r="E40" s="61" t="s">
        <v>818</v>
      </c>
      <c r="F40">
        <v>1</v>
      </c>
      <c r="S40" s="29"/>
      <c r="U40" s="34">
        <v>38</v>
      </c>
      <c r="V40">
        <v>36.5</v>
      </c>
      <c r="W40">
        <v>29.8</v>
      </c>
      <c r="X40" s="34">
        <v>38.299999999999997</v>
      </c>
      <c r="Y40">
        <v>36.799999999999997</v>
      </c>
      <c r="Z40">
        <v>29.8</v>
      </c>
      <c r="AA40" s="34">
        <v>38.299999999999997</v>
      </c>
      <c r="AB40">
        <v>36.799999999999997</v>
      </c>
      <c r="AC40">
        <v>29.8</v>
      </c>
      <c r="AD40" s="34">
        <v>38.299999999999997</v>
      </c>
      <c r="AE40">
        <v>36.799999999999997</v>
      </c>
      <c r="AF40">
        <v>29.8</v>
      </c>
      <c r="AG40" s="34">
        <v>38.299999999999997</v>
      </c>
      <c r="AH40">
        <v>36.799999999999997</v>
      </c>
      <c r="AI40">
        <v>29.8</v>
      </c>
      <c r="AJ40" s="34">
        <v>37</v>
      </c>
      <c r="AK40">
        <v>35.700000000000003</v>
      </c>
      <c r="AL40">
        <v>29</v>
      </c>
      <c r="AM40">
        <v>36.1</v>
      </c>
      <c r="AN40">
        <v>34.5</v>
      </c>
      <c r="AO40">
        <v>28.2</v>
      </c>
      <c r="AP40">
        <v>34.5</v>
      </c>
      <c r="AQ40">
        <v>33</v>
      </c>
      <c r="AR40">
        <v>27</v>
      </c>
      <c r="AS40" s="34">
        <v>24</v>
      </c>
      <c r="AT40">
        <v>26</v>
      </c>
      <c r="AU40" s="34">
        <v>28</v>
      </c>
      <c r="AV40">
        <v>30</v>
      </c>
      <c r="AW40" s="34">
        <v>32</v>
      </c>
      <c r="AX40">
        <v>34</v>
      </c>
      <c r="AY40" s="34">
        <v>36</v>
      </c>
      <c r="AZ40">
        <v>38</v>
      </c>
      <c r="BA40">
        <v>40</v>
      </c>
    </row>
    <row r="41" spans="1:91">
      <c r="A41" s="62" t="s">
        <v>983</v>
      </c>
      <c r="B41" s="62" t="s">
        <v>335</v>
      </c>
      <c r="C41" s="59"/>
      <c r="D41" s="59"/>
      <c r="E41" s="61"/>
      <c r="F41">
        <v>1</v>
      </c>
      <c r="G41" s="37">
        <v>2.5000000000000001E-2</v>
      </c>
      <c r="H41" s="3">
        <v>0.24</v>
      </c>
      <c r="I41" s="33">
        <v>5.3111543072621634</v>
      </c>
      <c r="J41" s="11">
        <v>-8.9889353429367169</v>
      </c>
      <c r="K41" s="11">
        <v>10.870793776611036</v>
      </c>
      <c r="L41" s="11">
        <v>-2.5011785389984498E-3</v>
      </c>
      <c r="M41" s="33">
        <v>72.823602237555932</v>
      </c>
      <c r="N41" s="11">
        <v>-45.607525115711276</v>
      </c>
      <c r="O41" s="11">
        <v>24.979630860096005</v>
      </c>
      <c r="P41" s="11">
        <v>22.385288562909956</v>
      </c>
      <c r="Q41" s="401">
        <v>-1.8073174002994296E-3</v>
      </c>
      <c r="R41" s="47">
        <v>25</v>
      </c>
      <c r="S41" s="401">
        <v>-6.7000000000000002E-3</v>
      </c>
      <c r="T41" s="3">
        <v>3.5</v>
      </c>
      <c r="U41" s="34" t="s">
        <v>437</v>
      </c>
      <c r="V41" t="s">
        <v>513</v>
      </c>
      <c r="W41" t="s">
        <v>464</v>
      </c>
      <c r="X41" t="s">
        <v>439</v>
      </c>
      <c r="Y41" t="s">
        <v>512</v>
      </c>
      <c r="Z41" t="s">
        <v>776</v>
      </c>
      <c r="AA41" t="s">
        <v>441</v>
      </c>
      <c r="AB41" t="s">
        <v>456</v>
      </c>
      <c r="AC41" t="s">
        <v>554</v>
      </c>
      <c r="AD41" t="s">
        <v>761</v>
      </c>
      <c r="AE41" s="65" t="s">
        <v>510</v>
      </c>
      <c r="AF41" t="s">
        <v>866</v>
      </c>
      <c r="AG41" t="s">
        <v>445</v>
      </c>
      <c r="AH41" t="s">
        <v>446</v>
      </c>
      <c r="AI41" t="s">
        <v>547</v>
      </c>
      <c r="AJ41" t="s">
        <v>676</v>
      </c>
      <c r="AK41" t="s">
        <v>448</v>
      </c>
      <c r="AL41" t="s">
        <v>549</v>
      </c>
      <c r="AM41" t="s">
        <v>539</v>
      </c>
      <c r="AN41" t="s">
        <v>429</v>
      </c>
      <c r="AO41" t="s">
        <v>443</v>
      </c>
      <c r="AP41" t="s">
        <v>867</v>
      </c>
      <c r="AQ41" t="s">
        <v>430</v>
      </c>
      <c r="AR41" t="s">
        <v>453</v>
      </c>
      <c r="AS41" s="67" t="s">
        <v>400</v>
      </c>
      <c r="AT41" s="65" t="s">
        <v>393</v>
      </c>
      <c r="AU41" s="65" t="s">
        <v>394</v>
      </c>
      <c r="AV41" s="67" t="s">
        <v>396</v>
      </c>
      <c r="AW41" s="63" t="s">
        <v>398</v>
      </c>
      <c r="AX41" s="402" t="s">
        <v>402</v>
      </c>
      <c r="AY41" s="402"/>
      <c r="AZ41" s="63"/>
      <c r="BA41" s="402"/>
      <c r="BB41" s="402"/>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row>
    <row r="42" spans="1:91">
      <c r="C42" s="59" t="s">
        <v>818</v>
      </c>
      <c r="D42" s="59" t="s">
        <v>818</v>
      </c>
      <c r="E42" s="61" t="s">
        <v>818</v>
      </c>
      <c r="F42">
        <v>1</v>
      </c>
      <c r="S42" s="29"/>
      <c r="U42" s="34">
        <v>420</v>
      </c>
      <c r="V42">
        <v>400</v>
      </c>
      <c r="W42">
        <v>340</v>
      </c>
      <c r="X42" s="34">
        <v>420</v>
      </c>
      <c r="Y42">
        <v>400</v>
      </c>
      <c r="Z42">
        <v>340</v>
      </c>
      <c r="AA42" s="34">
        <v>420</v>
      </c>
      <c r="AB42">
        <v>400</v>
      </c>
      <c r="AC42">
        <v>340</v>
      </c>
      <c r="AD42" s="34">
        <v>420</v>
      </c>
      <c r="AE42">
        <v>400</v>
      </c>
      <c r="AF42">
        <v>340</v>
      </c>
      <c r="AG42" s="34">
        <v>420</v>
      </c>
      <c r="AH42">
        <v>400</v>
      </c>
      <c r="AI42">
        <v>340</v>
      </c>
      <c r="AJ42" s="34">
        <v>410</v>
      </c>
      <c r="AK42">
        <v>390</v>
      </c>
      <c r="AL42">
        <v>330</v>
      </c>
      <c r="AM42">
        <v>400</v>
      </c>
      <c r="AN42">
        <v>380</v>
      </c>
      <c r="AO42">
        <v>320</v>
      </c>
      <c r="AP42">
        <v>385</v>
      </c>
      <c r="AQ42">
        <v>365</v>
      </c>
      <c r="AR42">
        <v>310</v>
      </c>
      <c r="AS42" s="34">
        <v>200</v>
      </c>
      <c r="AT42" s="404">
        <v>250</v>
      </c>
      <c r="AU42" s="34">
        <v>300</v>
      </c>
      <c r="AV42" s="404">
        <v>350</v>
      </c>
      <c r="AW42" s="34">
        <v>400</v>
      </c>
      <c r="AX42" s="404">
        <v>450</v>
      </c>
      <c r="AY42" s="34"/>
      <c r="BA42" s="34"/>
    </row>
    <row r="43" spans="1:91">
      <c r="A43" s="62" t="s">
        <v>984</v>
      </c>
      <c r="B43" s="62" t="s">
        <v>335</v>
      </c>
      <c r="C43" s="59"/>
      <c r="D43" s="59"/>
      <c r="E43" s="61"/>
      <c r="F43">
        <v>1</v>
      </c>
      <c r="G43" s="37">
        <v>0.1</v>
      </c>
      <c r="H43" s="3">
        <v>1</v>
      </c>
      <c r="I43" s="33">
        <v>8.2241786489903823E-2</v>
      </c>
      <c r="J43" s="11">
        <v>-0.56895874252526257</v>
      </c>
      <c r="K43" s="11">
        <v>2.7170988607664195</v>
      </c>
      <c r="L43" s="11">
        <v>-1.069620037879547E-3</v>
      </c>
      <c r="M43" s="33">
        <v>0.34670370370369685</v>
      </c>
      <c r="N43" s="11">
        <v>-0.82507037037035857</v>
      </c>
      <c r="O43" s="11">
        <v>1.7544790740740681</v>
      </c>
      <c r="P43" s="11">
        <v>5.1780305925925925</v>
      </c>
      <c r="Q43" s="401">
        <v>-1.7722688669298246E-3</v>
      </c>
      <c r="R43" s="47">
        <v>25</v>
      </c>
      <c r="S43" s="401">
        <v>-2E-3</v>
      </c>
      <c r="T43" s="3">
        <v>2.7</v>
      </c>
      <c r="U43" s="34" t="s">
        <v>437</v>
      </c>
      <c r="V43" t="s">
        <v>513</v>
      </c>
      <c r="W43" t="s">
        <v>464</v>
      </c>
      <c r="X43" t="s">
        <v>439</v>
      </c>
      <c r="Y43" t="s">
        <v>512</v>
      </c>
      <c r="Z43" t="s">
        <v>776</v>
      </c>
      <c r="AA43" t="s">
        <v>441</v>
      </c>
      <c r="AB43" t="s">
        <v>456</v>
      </c>
      <c r="AC43" t="s">
        <v>554</v>
      </c>
      <c r="AD43" t="s">
        <v>761</v>
      </c>
      <c r="AE43" s="65" t="s">
        <v>510</v>
      </c>
      <c r="AF43" t="s">
        <v>866</v>
      </c>
      <c r="AG43" t="s">
        <v>445</v>
      </c>
      <c r="AH43" t="s">
        <v>446</v>
      </c>
      <c r="AI43" t="s">
        <v>547</v>
      </c>
      <c r="AJ43" t="s">
        <v>676</v>
      </c>
      <c r="AK43" t="s">
        <v>448</v>
      </c>
      <c r="AL43" t="s">
        <v>549</v>
      </c>
      <c r="AM43" t="s">
        <v>539</v>
      </c>
      <c r="AN43" t="s">
        <v>429</v>
      </c>
      <c r="AO43" t="s">
        <v>443</v>
      </c>
      <c r="AP43" t="s">
        <v>867</v>
      </c>
      <c r="AQ43" t="s">
        <v>430</v>
      </c>
      <c r="AR43" t="s">
        <v>453</v>
      </c>
      <c r="AS43" s="67" t="s">
        <v>400</v>
      </c>
      <c r="AT43" s="65" t="s">
        <v>393</v>
      </c>
      <c r="AU43" s="65" t="s">
        <v>394</v>
      </c>
      <c r="AV43" s="67" t="s">
        <v>396</v>
      </c>
      <c r="AW43" s="63" t="s">
        <v>398</v>
      </c>
      <c r="AX43" s="402" t="s">
        <v>402</v>
      </c>
      <c r="AY43" s="402"/>
      <c r="AZ43" s="63"/>
      <c r="BA43" s="402"/>
      <c r="BB43" s="402"/>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row>
    <row r="44" spans="1:91">
      <c r="C44" s="59" t="s">
        <v>818</v>
      </c>
      <c r="D44" s="59" t="s">
        <v>818</v>
      </c>
      <c r="E44" s="61" t="s">
        <v>818</v>
      </c>
      <c r="F44">
        <v>1</v>
      </c>
      <c r="S44" s="29"/>
      <c r="U44" s="34">
        <v>410</v>
      </c>
      <c r="V44">
        <v>390</v>
      </c>
      <c r="W44">
        <v>330</v>
      </c>
      <c r="X44" s="34">
        <v>420</v>
      </c>
      <c r="Y44" s="404">
        <v>400</v>
      </c>
      <c r="Z44" s="404">
        <v>340</v>
      </c>
      <c r="AA44" s="34">
        <v>420</v>
      </c>
      <c r="AB44" s="404">
        <v>400</v>
      </c>
      <c r="AC44" s="404">
        <v>340</v>
      </c>
      <c r="AD44" s="34">
        <v>420</v>
      </c>
      <c r="AE44" s="404">
        <v>400</v>
      </c>
      <c r="AF44" s="404">
        <v>340</v>
      </c>
      <c r="AG44" s="34">
        <v>420</v>
      </c>
      <c r="AH44" s="404">
        <v>400</v>
      </c>
      <c r="AI44" s="404">
        <v>340</v>
      </c>
      <c r="AJ44" s="34">
        <v>410</v>
      </c>
      <c r="AK44" s="404">
        <v>390</v>
      </c>
      <c r="AL44" s="404">
        <v>330</v>
      </c>
      <c r="AM44" s="404">
        <v>400</v>
      </c>
      <c r="AN44" s="404">
        <v>380</v>
      </c>
      <c r="AO44" s="404">
        <v>320</v>
      </c>
      <c r="AP44" s="404">
        <v>385</v>
      </c>
      <c r="AQ44" s="404">
        <v>365</v>
      </c>
      <c r="AR44" s="404">
        <v>305</v>
      </c>
      <c r="AS44" s="34">
        <v>200</v>
      </c>
      <c r="AT44" s="404">
        <v>250</v>
      </c>
      <c r="AU44" s="34">
        <v>300</v>
      </c>
      <c r="AV44" s="404">
        <v>350</v>
      </c>
      <c r="AW44" s="34">
        <v>400</v>
      </c>
      <c r="AX44" s="404">
        <v>450</v>
      </c>
      <c r="AY44" s="34"/>
      <c r="BA44" s="34"/>
    </row>
    <row r="45" spans="1:91">
      <c r="A45" s="62" t="s">
        <v>985</v>
      </c>
      <c r="B45" s="62" t="s">
        <v>335</v>
      </c>
      <c r="C45" s="59"/>
      <c r="D45" s="59"/>
      <c r="E45" s="61"/>
      <c r="F45">
        <v>1</v>
      </c>
      <c r="G45" s="37">
        <v>0.1</v>
      </c>
      <c r="H45" s="3">
        <v>0.66</v>
      </c>
      <c r="I45" s="33">
        <v>0.1385282327186376</v>
      </c>
      <c r="J45" s="11">
        <v>-1.0679025117922423</v>
      </c>
      <c r="K45" s="11">
        <v>4.1216649405855552</v>
      </c>
      <c r="L45" s="11">
        <v>-1.8774472733516304E-3</v>
      </c>
      <c r="M45" s="33">
        <v>0.87714779566681333</v>
      </c>
      <c r="N45" s="11">
        <v>-1.7810085509430738</v>
      </c>
      <c r="O45" s="11">
        <v>3.5072972335834192</v>
      </c>
      <c r="P45" s="11">
        <v>7.7930821476554231</v>
      </c>
      <c r="Q45" s="401">
        <v>-1.7781896382894737E-3</v>
      </c>
      <c r="R45" s="47">
        <v>25</v>
      </c>
      <c r="S45" s="401">
        <v>-2.7000000000000001E-3</v>
      </c>
      <c r="T45" s="3">
        <v>3</v>
      </c>
      <c r="U45" s="34" t="s">
        <v>437</v>
      </c>
      <c r="V45" t="s">
        <v>513</v>
      </c>
      <c r="W45" t="s">
        <v>464</v>
      </c>
      <c r="X45" t="s">
        <v>439</v>
      </c>
      <c r="Y45" t="s">
        <v>512</v>
      </c>
      <c r="Z45" t="s">
        <v>776</v>
      </c>
      <c r="AA45" t="s">
        <v>441</v>
      </c>
      <c r="AB45" t="s">
        <v>456</v>
      </c>
      <c r="AC45" t="s">
        <v>554</v>
      </c>
      <c r="AD45" t="s">
        <v>761</v>
      </c>
      <c r="AE45" s="65" t="s">
        <v>510</v>
      </c>
      <c r="AF45" t="s">
        <v>866</v>
      </c>
      <c r="AG45" t="s">
        <v>445</v>
      </c>
      <c r="AH45" t="s">
        <v>446</v>
      </c>
      <c r="AI45" t="s">
        <v>547</v>
      </c>
      <c r="AJ45" t="s">
        <v>676</v>
      </c>
      <c r="AK45" t="s">
        <v>448</v>
      </c>
      <c r="AL45" t="s">
        <v>549</v>
      </c>
      <c r="AM45" t="s">
        <v>539</v>
      </c>
      <c r="AN45" t="s">
        <v>429</v>
      </c>
      <c r="AO45" t="s">
        <v>443</v>
      </c>
      <c r="AP45" t="s">
        <v>867</v>
      </c>
      <c r="AQ45" t="s">
        <v>430</v>
      </c>
      <c r="AR45" t="s">
        <v>453</v>
      </c>
      <c r="AS45" s="67" t="s">
        <v>400</v>
      </c>
      <c r="AT45" s="65" t="s">
        <v>393</v>
      </c>
      <c r="AU45" s="65" t="s">
        <v>394</v>
      </c>
      <c r="AV45" s="67" t="s">
        <v>396</v>
      </c>
      <c r="AW45" s="63" t="s">
        <v>398</v>
      </c>
      <c r="AX45" s="402" t="s">
        <v>402</v>
      </c>
      <c r="AY45" s="402"/>
      <c r="AZ45" s="63"/>
      <c r="BA45" s="402"/>
      <c r="BB45" s="402"/>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row>
    <row r="46" spans="1:91">
      <c r="C46" s="59" t="s">
        <v>818</v>
      </c>
      <c r="D46" s="59" t="s">
        <v>818</v>
      </c>
      <c r="E46" s="61" t="s">
        <v>818</v>
      </c>
      <c r="F46">
        <v>1</v>
      </c>
      <c r="S46" s="29"/>
      <c r="U46" s="34">
        <v>398</v>
      </c>
      <c r="V46">
        <v>378</v>
      </c>
      <c r="W46">
        <v>320</v>
      </c>
      <c r="X46" s="34">
        <v>407</v>
      </c>
      <c r="Y46">
        <v>388</v>
      </c>
      <c r="Z46">
        <v>330</v>
      </c>
      <c r="AA46" s="34">
        <v>407</v>
      </c>
      <c r="AB46">
        <v>388</v>
      </c>
      <c r="AC46">
        <v>330</v>
      </c>
      <c r="AD46" s="34">
        <v>407</v>
      </c>
      <c r="AE46">
        <v>388</v>
      </c>
      <c r="AF46">
        <v>330</v>
      </c>
      <c r="AG46" s="34">
        <v>407</v>
      </c>
      <c r="AH46">
        <v>388</v>
      </c>
      <c r="AI46">
        <v>330</v>
      </c>
      <c r="AJ46" s="34">
        <v>398</v>
      </c>
      <c r="AK46">
        <v>378</v>
      </c>
      <c r="AL46">
        <v>320</v>
      </c>
      <c r="AM46">
        <v>388</v>
      </c>
      <c r="AN46">
        <v>369</v>
      </c>
      <c r="AO46">
        <v>310</v>
      </c>
      <c r="AP46">
        <v>373</v>
      </c>
      <c r="AQ46">
        <v>354</v>
      </c>
      <c r="AR46">
        <v>296</v>
      </c>
      <c r="AS46" s="34">
        <v>200</v>
      </c>
      <c r="AT46" s="404">
        <v>250</v>
      </c>
      <c r="AU46" s="34">
        <v>300</v>
      </c>
      <c r="AV46" s="404">
        <v>350</v>
      </c>
      <c r="AW46" s="34">
        <v>400</v>
      </c>
      <c r="AX46" s="404">
        <v>450</v>
      </c>
      <c r="AY46" s="34"/>
      <c r="BA46" s="34"/>
    </row>
    <row r="47" spans="1:91">
      <c r="A47" s="62" t="s">
        <v>986</v>
      </c>
      <c r="B47" s="62" t="s">
        <v>335</v>
      </c>
      <c r="C47" s="59"/>
      <c r="D47" s="59"/>
      <c r="E47" s="61"/>
      <c r="F47">
        <v>1</v>
      </c>
      <c r="G47" s="37">
        <v>2.5000000000000001E-2</v>
      </c>
      <c r="H47" s="3">
        <v>0.16500000000000001</v>
      </c>
      <c r="I47" s="33">
        <v>12.064125027908174</v>
      </c>
      <c r="J47" s="11">
        <v>-17.944281819506323</v>
      </c>
      <c r="K47" s="11">
        <v>16.53949672384287</v>
      </c>
      <c r="L47" s="11">
        <v>-2.5658066981616365E-3</v>
      </c>
      <c r="M47" s="33">
        <v>179.35605975724513</v>
      </c>
      <c r="N47" s="11">
        <v>-97.724836694680803</v>
      </c>
      <c r="O47" s="11">
        <v>49.169532315593159</v>
      </c>
      <c r="P47" s="11">
        <v>31.667612176610636</v>
      </c>
      <c r="Q47" s="401">
        <v>-1.9049058213412053E-3</v>
      </c>
      <c r="R47" s="47">
        <v>25</v>
      </c>
      <c r="S47" s="401">
        <v>-0.01</v>
      </c>
      <c r="T47" s="3">
        <v>3</v>
      </c>
      <c r="U47" s="34" t="s">
        <v>437</v>
      </c>
      <c r="V47" t="s">
        <v>513</v>
      </c>
      <c r="W47" t="s">
        <v>464</v>
      </c>
      <c r="X47" t="s">
        <v>439</v>
      </c>
      <c r="Y47" t="s">
        <v>512</v>
      </c>
      <c r="Z47" t="s">
        <v>776</v>
      </c>
      <c r="AA47" t="s">
        <v>441</v>
      </c>
      <c r="AB47" t="s">
        <v>456</v>
      </c>
      <c r="AC47" t="s">
        <v>554</v>
      </c>
      <c r="AD47" t="s">
        <v>761</v>
      </c>
      <c r="AE47" s="65" t="s">
        <v>510</v>
      </c>
      <c r="AF47" t="s">
        <v>866</v>
      </c>
      <c r="AG47" t="s">
        <v>445</v>
      </c>
      <c r="AH47" t="s">
        <v>446</v>
      </c>
      <c r="AI47" t="s">
        <v>547</v>
      </c>
      <c r="AJ47" t="s">
        <v>676</v>
      </c>
      <c r="AK47" t="s">
        <v>448</v>
      </c>
      <c r="AL47" t="s">
        <v>549</v>
      </c>
      <c r="AM47" t="s">
        <v>539</v>
      </c>
      <c r="AN47" t="s">
        <v>429</v>
      </c>
      <c r="AO47" t="s">
        <v>443</v>
      </c>
      <c r="AP47" t="s">
        <v>867</v>
      </c>
      <c r="AQ47" t="s">
        <v>430</v>
      </c>
      <c r="AR47" t="s">
        <v>453</v>
      </c>
      <c r="AS47" s="67" t="s">
        <v>400</v>
      </c>
      <c r="AT47" s="65" t="s">
        <v>393</v>
      </c>
      <c r="AU47" s="65" t="s">
        <v>394</v>
      </c>
      <c r="AV47" s="67" t="s">
        <v>396</v>
      </c>
      <c r="AW47" s="63" t="s">
        <v>398</v>
      </c>
      <c r="AX47" s="402" t="s">
        <v>402</v>
      </c>
      <c r="AY47" s="402"/>
      <c r="AZ47" s="63"/>
      <c r="BA47" s="402"/>
      <c r="BB47" s="402"/>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row>
    <row r="48" spans="1:91">
      <c r="C48" s="59" t="s">
        <v>818</v>
      </c>
      <c r="D48" s="59" t="s">
        <v>818</v>
      </c>
      <c r="E48" s="61" t="s">
        <v>818</v>
      </c>
      <c r="F48">
        <v>1</v>
      </c>
      <c r="S48" s="29"/>
      <c r="U48" s="34">
        <v>398</v>
      </c>
      <c r="V48">
        <v>378</v>
      </c>
      <c r="W48">
        <v>320</v>
      </c>
      <c r="X48" s="34">
        <v>407</v>
      </c>
      <c r="Y48">
        <v>388</v>
      </c>
      <c r="Z48">
        <v>330</v>
      </c>
      <c r="AA48" s="34">
        <v>407</v>
      </c>
      <c r="AB48">
        <v>388</v>
      </c>
      <c r="AC48">
        <v>330</v>
      </c>
      <c r="AD48" s="34">
        <v>407</v>
      </c>
      <c r="AE48">
        <v>388</v>
      </c>
      <c r="AF48">
        <v>330</v>
      </c>
      <c r="AG48" s="34">
        <v>407</v>
      </c>
      <c r="AH48">
        <v>388</v>
      </c>
      <c r="AI48">
        <v>330</v>
      </c>
      <c r="AJ48" s="34">
        <v>398</v>
      </c>
      <c r="AK48">
        <v>378</v>
      </c>
      <c r="AL48">
        <v>320</v>
      </c>
      <c r="AM48">
        <v>388</v>
      </c>
      <c r="AN48">
        <v>369</v>
      </c>
      <c r="AO48">
        <v>310</v>
      </c>
      <c r="AP48">
        <v>373</v>
      </c>
      <c r="AQ48">
        <v>354</v>
      </c>
      <c r="AR48">
        <v>296</v>
      </c>
      <c r="AS48" s="34">
        <v>200</v>
      </c>
      <c r="AT48" s="404">
        <v>250</v>
      </c>
      <c r="AU48" s="34">
        <v>300</v>
      </c>
      <c r="AV48" s="404">
        <v>350</v>
      </c>
      <c r="AW48" s="34">
        <v>400</v>
      </c>
      <c r="AX48" s="404">
        <v>450</v>
      </c>
      <c r="AY48" s="34"/>
      <c r="BA48" s="34"/>
    </row>
    <row r="49" spans="1:91">
      <c r="A49" s="62" t="s">
        <v>987</v>
      </c>
      <c r="B49" s="62" t="s">
        <v>335</v>
      </c>
      <c r="C49" s="59"/>
      <c r="D49" s="59"/>
      <c r="E49" s="61"/>
      <c r="F49">
        <v>1</v>
      </c>
      <c r="G49" s="37">
        <v>0.1</v>
      </c>
      <c r="H49" s="3">
        <v>1</v>
      </c>
      <c r="I49" s="33">
        <v>9.4703140607695954E-2</v>
      </c>
      <c r="J49" s="11">
        <v>-0.56327358326619403</v>
      </c>
      <c r="K49" s="11">
        <v>2.7153226514388127</v>
      </c>
      <c r="L49" s="11">
        <v>-2.0662885518263757E-3</v>
      </c>
      <c r="M49" s="33">
        <v>0.29352594272652544</v>
      </c>
      <c r="N49" s="11">
        <v>-0.80909224238293798</v>
      </c>
      <c r="O49" s="11">
        <v>1.76021400655223</v>
      </c>
      <c r="P49" s="11">
        <v>5.1765834958258798</v>
      </c>
      <c r="Q49" s="401">
        <v>-1.3775461869387745E-3</v>
      </c>
      <c r="R49" s="47">
        <v>25</v>
      </c>
      <c r="S49" s="401">
        <v>-1.8E-3</v>
      </c>
      <c r="T49" s="3">
        <v>3</v>
      </c>
      <c r="U49" s="62" t="s">
        <v>852</v>
      </c>
      <c r="V49" s="62" t="s">
        <v>893</v>
      </c>
      <c r="W49" s="62" t="s">
        <v>894</v>
      </c>
      <c r="X49" t="s">
        <v>676</v>
      </c>
      <c r="Y49" t="s">
        <v>448</v>
      </c>
      <c r="Z49" t="s">
        <v>549</v>
      </c>
      <c r="AA49" t="s">
        <v>539</v>
      </c>
      <c r="AB49" t="s">
        <v>429</v>
      </c>
      <c r="AC49" t="s">
        <v>443</v>
      </c>
      <c r="AD49" t="s">
        <v>867</v>
      </c>
      <c r="AE49" t="s">
        <v>430</v>
      </c>
      <c r="AF49" t="s">
        <v>453</v>
      </c>
      <c r="AG49" t="s">
        <v>393</v>
      </c>
      <c r="AH49" t="s">
        <v>394</v>
      </c>
      <c r="AI49" t="s">
        <v>396</v>
      </c>
      <c r="AJ49" t="s">
        <v>398</v>
      </c>
      <c r="AK49" t="s">
        <v>402</v>
      </c>
      <c r="AS49" s="67"/>
      <c r="AT49" s="65"/>
      <c r="AU49" s="65"/>
      <c r="AV49" s="67"/>
      <c r="AW49" s="63"/>
      <c r="AX49" s="402"/>
      <c r="AY49" s="402"/>
      <c r="AZ49" s="63"/>
      <c r="BA49" s="402"/>
      <c r="BB49" s="402"/>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row>
    <row r="50" spans="1:91">
      <c r="C50" s="59" t="s">
        <v>818</v>
      </c>
      <c r="D50" s="59" t="s">
        <v>818</v>
      </c>
      <c r="E50" s="61" t="s">
        <v>818</v>
      </c>
      <c r="F50">
        <v>1</v>
      </c>
      <c r="S50" s="29"/>
      <c r="U50" s="34">
        <v>442</v>
      </c>
      <c r="V50">
        <v>414</v>
      </c>
      <c r="W50">
        <v>351</v>
      </c>
      <c r="X50" s="34">
        <v>427</v>
      </c>
      <c r="Y50" s="404">
        <v>404</v>
      </c>
      <c r="Z50" s="404">
        <v>341</v>
      </c>
      <c r="AA50" s="404">
        <v>417</v>
      </c>
      <c r="AB50" s="404">
        <v>394</v>
      </c>
      <c r="AC50" s="404">
        <v>331</v>
      </c>
      <c r="AD50" s="404">
        <v>402</v>
      </c>
      <c r="AE50" s="404">
        <v>379</v>
      </c>
      <c r="AF50" s="404">
        <v>321</v>
      </c>
      <c r="AG50" s="34">
        <v>250</v>
      </c>
      <c r="AH50" s="404">
        <v>300</v>
      </c>
      <c r="AI50" s="34">
        <v>350</v>
      </c>
      <c r="AJ50" s="404">
        <v>400</v>
      </c>
      <c r="AK50" s="34">
        <v>450</v>
      </c>
      <c r="AS50" s="34"/>
      <c r="AT50" s="404"/>
      <c r="AU50" s="34"/>
      <c r="AV50" s="404"/>
      <c r="AW50" s="34"/>
      <c r="AX50" s="404"/>
      <c r="AY50" s="34"/>
      <c r="BA50" s="34"/>
    </row>
    <row r="51" spans="1:91">
      <c r="A51" s="62" t="s">
        <v>988</v>
      </c>
      <c r="B51" s="62" t="s">
        <v>335</v>
      </c>
      <c r="C51" s="59"/>
      <c r="D51" s="59"/>
      <c r="E51" s="61"/>
      <c r="F51">
        <v>1</v>
      </c>
      <c r="G51" s="37">
        <v>2.5000000000000001E-2</v>
      </c>
      <c r="H51" s="3">
        <v>0.24</v>
      </c>
      <c r="I51" s="33">
        <v>6.7791367111112146</v>
      </c>
      <c r="J51" s="11">
        <v>-9.2719789866666904</v>
      </c>
      <c r="K51" s="11">
        <v>10.884435489333333</v>
      </c>
      <c r="L51" s="11">
        <v>-2.5028960777776846E-3</v>
      </c>
      <c r="M51" s="33">
        <v>72.264133799018111</v>
      </c>
      <c r="N51" s="11">
        <v>-50.317017917483156</v>
      </c>
      <c r="O51" s="11">
        <v>27.909427150239939</v>
      </c>
      <c r="P51" s="11">
        <v>20.719963330351817</v>
      </c>
      <c r="Q51" s="401">
        <v>-1.3775461869387745E-3</v>
      </c>
      <c r="R51" s="47">
        <v>25</v>
      </c>
      <c r="S51" s="401">
        <v>-8.5000000000000006E-3</v>
      </c>
      <c r="T51" s="3">
        <v>3.2</v>
      </c>
      <c r="U51" s="62" t="s">
        <v>852</v>
      </c>
      <c r="V51" s="62" t="s">
        <v>893</v>
      </c>
      <c r="W51" s="62" t="s">
        <v>894</v>
      </c>
      <c r="X51" t="s">
        <v>676</v>
      </c>
      <c r="Y51" t="s">
        <v>448</v>
      </c>
      <c r="Z51" t="s">
        <v>549</v>
      </c>
      <c r="AA51" t="s">
        <v>539</v>
      </c>
      <c r="AB51" t="s">
        <v>429</v>
      </c>
      <c r="AC51" t="s">
        <v>443</v>
      </c>
      <c r="AD51" t="s">
        <v>867</v>
      </c>
      <c r="AE51" t="s">
        <v>430</v>
      </c>
      <c r="AF51" t="s">
        <v>453</v>
      </c>
      <c r="AG51" t="s">
        <v>393</v>
      </c>
      <c r="AH51" t="s">
        <v>394</v>
      </c>
      <c r="AI51" t="s">
        <v>396</v>
      </c>
      <c r="AJ51" t="s">
        <v>398</v>
      </c>
      <c r="AK51" t="s">
        <v>402</v>
      </c>
      <c r="AS51" s="67"/>
      <c r="AT51" s="65"/>
      <c r="AU51" s="65"/>
      <c r="AV51" s="67"/>
      <c r="AW51" s="63"/>
      <c r="AX51" s="402"/>
      <c r="AY51" s="402"/>
      <c r="AZ51" s="63"/>
      <c r="BA51" s="402"/>
      <c r="BB51" s="402"/>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row>
    <row r="52" spans="1:91">
      <c r="C52" s="59" t="s">
        <v>818</v>
      </c>
      <c r="D52" s="59" t="s">
        <v>818</v>
      </c>
      <c r="E52" s="61" t="s">
        <v>818</v>
      </c>
      <c r="F52">
        <v>1</v>
      </c>
      <c r="S52" s="29"/>
      <c r="U52" s="34">
        <v>442</v>
      </c>
      <c r="V52">
        <v>414</v>
      </c>
      <c r="W52">
        <v>351</v>
      </c>
      <c r="X52" s="34">
        <v>427</v>
      </c>
      <c r="Y52" s="404">
        <v>404</v>
      </c>
      <c r="Z52" s="404">
        <v>341</v>
      </c>
      <c r="AA52" s="404">
        <v>417</v>
      </c>
      <c r="AB52" s="404">
        <v>394</v>
      </c>
      <c r="AC52" s="404">
        <v>331</v>
      </c>
      <c r="AD52" s="404">
        <v>402</v>
      </c>
      <c r="AE52" s="404">
        <v>379</v>
      </c>
      <c r="AF52" s="404">
        <v>321</v>
      </c>
      <c r="AG52" s="34">
        <v>250</v>
      </c>
      <c r="AH52" s="404">
        <v>300</v>
      </c>
      <c r="AI52" s="34">
        <v>350</v>
      </c>
      <c r="AJ52" s="404">
        <v>400</v>
      </c>
      <c r="AK52" s="34">
        <v>450</v>
      </c>
      <c r="AL52" s="404"/>
      <c r="AM52" s="404"/>
      <c r="AN52" s="404"/>
      <c r="AO52" s="404"/>
      <c r="AP52" s="404"/>
      <c r="AQ52" s="404"/>
      <c r="AR52" s="404"/>
      <c r="AS52" s="34"/>
      <c r="AT52" s="404"/>
      <c r="AU52" s="34"/>
      <c r="AV52" s="404"/>
      <c r="AW52" s="34"/>
      <c r="AX52" s="404"/>
      <c r="AY52" s="34"/>
      <c r="BA52" s="34"/>
    </row>
    <row r="53" spans="1:91">
      <c r="A53" s="62" t="s">
        <v>920</v>
      </c>
      <c r="B53" s="62" t="s">
        <v>335</v>
      </c>
      <c r="C53" s="59" t="s">
        <v>875</v>
      </c>
      <c r="D53" s="59">
        <v>1303</v>
      </c>
      <c r="E53" s="61" t="s">
        <v>641</v>
      </c>
      <c r="F53">
        <v>1</v>
      </c>
      <c r="G53" s="37">
        <v>0.4</v>
      </c>
      <c r="H53" s="3">
        <v>1.4</v>
      </c>
      <c r="I53" s="33">
        <v>2.0049131238107178E-2</v>
      </c>
      <c r="J53" s="11">
        <v>-0.42468777414289038</v>
      </c>
      <c r="K53" s="11">
        <v>1.7397778828390755</v>
      </c>
      <c r="L53" s="11">
        <v>2.7566819527993138E-2</v>
      </c>
      <c r="M53" s="33">
        <v>7.8390806059511181E-2</v>
      </c>
      <c r="N53" s="11">
        <v>-0.43215901316068295</v>
      </c>
      <c r="O53" s="11">
        <v>2.5101514077497415</v>
      </c>
      <c r="P53" s="11">
        <v>7.8682054964180024</v>
      </c>
      <c r="Q53" s="41">
        <v>-2.5000000000000001E-3</v>
      </c>
      <c r="R53" s="47">
        <v>60</v>
      </c>
      <c r="S53" s="29">
        <v>-3.3E-3</v>
      </c>
      <c r="T53" s="3">
        <v>0</v>
      </c>
      <c r="U53" s="62" t="s">
        <v>648</v>
      </c>
      <c r="V53" s="62" t="s">
        <v>445</v>
      </c>
      <c r="W53" t="s">
        <v>539</v>
      </c>
      <c r="X53" s="62" t="s">
        <v>674</v>
      </c>
      <c r="Y53" s="62" t="s">
        <v>446</v>
      </c>
      <c r="Z53" s="62" t="s">
        <v>448</v>
      </c>
      <c r="AA53" s="62" t="s">
        <v>429</v>
      </c>
      <c r="AB53" s="62" t="s">
        <v>430</v>
      </c>
      <c r="AC53" s="62" t="s">
        <v>554</v>
      </c>
      <c r="AD53" s="62" t="s">
        <v>547</v>
      </c>
      <c r="AE53" s="62" t="s">
        <v>549</v>
      </c>
      <c r="AF53" s="62" t="s">
        <v>443</v>
      </c>
      <c r="AG53" s="62" t="s">
        <v>453</v>
      </c>
      <c r="AH53" s="63" t="s">
        <v>854</v>
      </c>
      <c r="AI53" s="402" t="s">
        <v>855</v>
      </c>
      <c r="AJ53" s="402" t="s">
        <v>856</v>
      </c>
      <c r="AK53" s="63" t="s">
        <v>857</v>
      </c>
      <c r="AL53" s="62"/>
      <c r="AM53" s="62"/>
      <c r="AN53" s="62"/>
      <c r="AO53" s="62"/>
      <c r="AP53" s="62"/>
      <c r="AQ53" s="62"/>
      <c r="AR53" s="62"/>
      <c r="AS53" s="62"/>
      <c r="AT53" s="62"/>
      <c r="AU53" s="62"/>
      <c r="AV53" s="62"/>
      <c r="AW53" s="62"/>
      <c r="AX53" s="62"/>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row>
    <row r="54" spans="1:91">
      <c r="C54" s="59" t="s">
        <v>818</v>
      </c>
      <c r="D54" s="59" t="s">
        <v>818</v>
      </c>
      <c r="E54" s="61" t="s">
        <v>818</v>
      </c>
      <c r="F54">
        <v>1</v>
      </c>
      <c r="S54" s="29"/>
      <c r="U54" s="406">
        <v>891</v>
      </c>
      <c r="V54" s="62">
        <v>885</v>
      </c>
      <c r="W54" s="62">
        <v>860</v>
      </c>
      <c r="X54" s="62">
        <v>833</v>
      </c>
      <c r="Y54" s="406">
        <v>823</v>
      </c>
      <c r="Z54" s="62">
        <v>803</v>
      </c>
      <c r="AA54">
        <v>780</v>
      </c>
      <c r="AB54">
        <v>748</v>
      </c>
      <c r="AC54" s="62">
        <v>729</v>
      </c>
      <c r="AD54" s="406">
        <v>709</v>
      </c>
      <c r="AE54" s="403">
        <v>689</v>
      </c>
      <c r="AF54" s="403">
        <v>659</v>
      </c>
      <c r="AG54" s="403">
        <v>630</v>
      </c>
      <c r="AH54" s="403">
        <v>635</v>
      </c>
      <c r="AI54" s="403">
        <v>618</v>
      </c>
      <c r="AJ54" s="403">
        <v>578</v>
      </c>
      <c r="AK54" s="403">
        <v>547</v>
      </c>
      <c r="AL54" s="62"/>
      <c r="AM54" s="62"/>
      <c r="AN54" s="62"/>
      <c r="AO54" s="62"/>
      <c r="AP54" s="62"/>
      <c r="AQ54" s="62"/>
      <c r="AR54" s="62"/>
      <c r="AS54" s="62"/>
      <c r="AT54" s="62"/>
      <c r="AU54" s="62"/>
      <c r="AV54" s="62"/>
      <c r="AW54" s="62"/>
      <c r="AX54" s="62"/>
    </row>
    <row r="55" spans="1:91">
      <c r="A55" s="62" t="s">
        <v>918</v>
      </c>
      <c r="B55" s="62" t="s">
        <v>335</v>
      </c>
      <c r="C55" s="59" t="s">
        <v>875</v>
      </c>
      <c r="D55" s="59">
        <v>1303</v>
      </c>
      <c r="E55" s="61" t="s">
        <v>653</v>
      </c>
      <c r="F55">
        <v>1</v>
      </c>
      <c r="G55" s="37">
        <v>0.2</v>
      </c>
      <c r="H55" s="3">
        <v>0.7</v>
      </c>
      <c r="I55" s="33">
        <v>0.16039304990476422</v>
      </c>
      <c r="J55" s="11">
        <v>-1.6987510965714319</v>
      </c>
      <c r="K55" s="11">
        <v>3.4795557656780973</v>
      </c>
      <c r="L55" s="11">
        <v>2.7566819527999609E-2</v>
      </c>
      <c r="M55" s="33">
        <v>1.2542528969518056</v>
      </c>
      <c r="N55" s="11">
        <v>-3.4572721052849529</v>
      </c>
      <c r="O55" s="11">
        <v>10.040605630998758</v>
      </c>
      <c r="P55" s="11">
        <v>15.73641099283603</v>
      </c>
      <c r="Q55" s="41">
        <v>-2.5000000000000001E-3</v>
      </c>
      <c r="R55" s="47">
        <v>60</v>
      </c>
      <c r="S55" s="29">
        <v>-6.6E-3</v>
      </c>
      <c r="T55" s="3">
        <v>0</v>
      </c>
      <c r="U55" s="62" t="s">
        <v>648</v>
      </c>
      <c r="V55" s="62" t="s">
        <v>445</v>
      </c>
      <c r="W55" t="s">
        <v>539</v>
      </c>
      <c r="X55" s="62" t="s">
        <v>674</v>
      </c>
      <c r="Y55" s="62" t="s">
        <v>446</v>
      </c>
      <c r="Z55" s="62" t="s">
        <v>448</v>
      </c>
      <c r="AA55" s="62" t="s">
        <v>429</v>
      </c>
      <c r="AB55" s="62" t="s">
        <v>430</v>
      </c>
      <c r="AC55" s="62" t="s">
        <v>554</v>
      </c>
      <c r="AD55" s="62" t="s">
        <v>547</v>
      </c>
      <c r="AE55" s="62" t="s">
        <v>549</v>
      </c>
      <c r="AF55" s="62" t="s">
        <v>443</v>
      </c>
      <c r="AG55" s="62" t="s">
        <v>453</v>
      </c>
      <c r="AH55" s="63" t="s">
        <v>854</v>
      </c>
      <c r="AI55" s="402" t="s">
        <v>855</v>
      </c>
      <c r="AJ55" s="402" t="s">
        <v>856</v>
      </c>
      <c r="AK55" s="63" t="s">
        <v>857</v>
      </c>
      <c r="AL55" s="62"/>
      <c r="AM55" s="62"/>
      <c r="AN55" s="62"/>
      <c r="AO55" s="62"/>
      <c r="AP55" s="62"/>
      <c r="AQ55" s="62"/>
      <c r="AR55" s="62"/>
      <c r="AS55" s="62"/>
      <c r="AT55" s="62"/>
      <c r="AU55" s="62"/>
      <c r="AV55" s="62"/>
      <c r="AW55" s="62"/>
      <c r="AX55" s="62"/>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row>
    <row r="56" spans="1:91">
      <c r="C56" s="59" t="s">
        <v>818</v>
      </c>
      <c r="D56" s="59" t="s">
        <v>818</v>
      </c>
      <c r="E56" s="61" t="s">
        <v>818</v>
      </c>
      <c r="F56">
        <v>1</v>
      </c>
      <c r="S56" s="29"/>
      <c r="U56" s="406">
        <v>891</v>
      </c>
      <c r="V56" s="62">
        <v>885</v>
      </c>
      <c r="W56" s="62">
        <v>860</v>
      </c>
      <c r="X56" s="62">
        <v>833</v>
      </c>
      <c r="Y56" s="406">
        <v>823</v>
      </c>
      <c r="Z56" s="62">
        <v>803</v>
      </c>
      <c r="AA56">
        <v>780</v>
      </c>
      <c r="AB56">
        <v>748</v>
      </c>
      <c r="AC56" s="62">
        <v>729</v>
      </c>
      <c r="AD56" s="406">
        <v>709</v>
      </c>
      <c r="AE56" s="403">
        <v>689</v>
      </c>
      <c r="AF56" s="403">
        <v>659</v>
      </c>
      <c r="AG56" s="403">
        <v>630</v>
      </c>
      <c r="AH56" s="403">
        <v>635</v>
      </c>
      <c r="AI56" s="403">
        <v>618</v>
      </c>
      <c r="AJ56" s="403">
        <v>578</v>
      </c>
      <c r="AK56" s="403">
        <v>547</v>
      </c>
      <c r="AL56" s="62"/>
      <c r="AM56" s="62"/>
      <c r="AN56" s="62"/>
      <c r="AO56" s="62"/>
      <c r="AP56" s="62"/>
      <c r="AQ56" s="62"/>
      <c r="AR56" s="62"/>
      <c r="AS56" s="62"/>
      <c r="AT56" s="62"/>
      <c r="AU56" s="62"/>
      <c r="AV56" s="62"/>
      <c r="AW56" s="62"/>
      <c r="AX56" s="62"/>
    </row>
    <row r="57" spans="1:91">
      <c r="A57" s="62" t="s">
        <v>919</v>
      </c>
      <c r="B57" s="62" t="s">
        <v>335</v>
      </c>
      <c r="C57" s="59" t="s">
        <v>875</v>
      </c>
      <c r="D57" s="59">
        <v>1303</v>
      </c>
      <c r="E57" s="61" t="s">
        <v>642</v>
      </c>
      <c r="F57">
        <v>1</v>
      </c>
      <c r="G57" s="37">
        <v>0.1</v>
      </c>
      <c r="H57" s="3">
        <v>0.35</v>
      </c>
      <c r="I57" s="33">
        <v>1.2831443992381337</v>
      </c>
      <c r="J57" s="11">
        <v>-6.7950043862857372</v>
      </c>
      <c r="K57" s="11">
        <v>6.9591115313561964</v>
      </c>
      <c r="L57" s="11">
        <v>2.7566819527999418E-2</v>
      </c>
      <c r="M57" s="33">
        <v>20.068046351228965</v>
      </c>
      <c r="N57" s="11">
        <v>-27.658176842279666</v>
      </c>
      <c r="O57" s="11">
        <v>40.162422523995048</v>
      </c>
      <c r="P57" s="11">
        <v>31.472821985672059</v>
      </c>
      <c r="Q57" s="41">
        <v>-2.5000000000000001E-3</v>
      </c>
      <c r="R57" s="47">
        <v>60</v>
      </c>
      <c r="S57" s="29">
        <v>-1.32E-2</v>
      </c>
      <c r="T57" s="3">
        <v>0</v>
      </c>
      <c r="U57" s="62" t="s">
        <v>648</v>
      </c>
      <c r="V57" s="62" t="s">
        <v>445</v>
      </c>
      <c r="W57" t="s">
        <v>539</v>
      </c>
      <c r="X57" s="62" t="s">
        <v>674</v>
      </c>
      <c r="Y57" s="62" t="s">
        <v>446</v>
      </c>
      <c r="Z57" s="62" t="s">
        <v>448</v>
      </c>
      <c r="AA57" s="62" t="s">
        <v>429</v>
      </c>
      <c r="AB57" s="62" t="s">
        <v>430</v>
      </c>
      <c r="AC57" s="62" t="s">
        <v>554</v>
      </c>
      <c r="AD57" s="62" t="s">
        <v>547</v>
      </c>
      <c r="AE57" s="62" t="s">
        <v>549</v>
      </c>
      <c r="AF57" s="62" t="s">
        <v>443</v>
      </c>
      <c r="AG57" s="62" t="s">
        <v>453</v>
      </c>
      <c r="AH57" s="63" t="s">
        <v>854</v>
      </c>
      <c r="AI57" s="402" t="s">
        <v>855</v>
      </c>
      <c r="AJ57" s="402" t="s">
        <v>856</v>
      </c>
      <c r="AK57" s="63" t="s">
        <v>857</v>
      </c>
      <c r="AL57" s="62"/>
      <c r="AM57" s="62"/>
      <c r="AN57" s="62"/>
      <c r="AO57" s="62"/>
      <c r="AP57" s="62"/>
      <c r="AQ57" s="62"/>
      <c r="AR57" s="62"/>
      <c r="AS57" s="62"/>
      <c r="AT57" s="62"/>
      <c r="AU57" s="62"/>
      <c r="AV57" s="62"/>
      <c r="AW57" s="62"/>
      <c r="AX57" s="62"/>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row>
    <row r="58" spans="1:91">
      <c r="C58" s="59" t="s">
        <v>818</v>
      </c>
      <c r="D58" s="59" t="s">
        <v>818</v>
      </c>
      <c r="E58" s="61" t="s">
        <v>818</v>
      </c>
      <c r="F58">
        <v>1</v>
      </c>
      <c r="S58" s="29"/>
      <c r="U58" s="406">
        <v>891</v>
      </c>
      <c r="V58" s="62">
        <v>885</v>
      </c>
      <c r="W58" s="62">
        <v>860</v>
      </c>
      <c r="X58" s="62">
        <v>833</v>
      </c>
      <c r="Y58" s="406">
        <v>823</v>
      </c>
      <c r="Z58" s="62">
        <v>803</v>
      </c>
      <c r="AA58">
        <v>780</v>
      </c>
      <c r="AB58">
        <v>748</v>
      </c>
      <c r="AC58" s="62">
        <v>729</v>
      </c>
      <c r="AD58" s="406">
        <v>709</v>
      </c>
      <c r="AE58" s="403">
        <v>689</v>
      </c>
      <c r="AF58" s="403">
        <v>659</v>
      </c>
      <c r="AG58" s="403">
        <v>630</v>
      </c>
      <c r="AH58" s="403">
        <v>635</v>
      </c>
      <c r="AI58" s="403">
        <v>618</v>
      </c>
      <c r="AJ58" s="403">
        <v>578</v>
      </c>
      <c r="AK58" s="403">
        <v>547</v>
      </c>
      <c r="AL58" s="62"/>
      <c r="AM58" s="62"/>
      <c r="AN58" s="62"/>
      <c r="AO58" s="62"/>
      <c r="AP58" s="62"/>
      <c r="AQ58" s="62"/>
      <c r="AR58" s="62"/>
      <c r="AS58" s="62"/>
      <c r="AT58" s="62"/>
      <c r="AU58" s="62"/>
      <c r="AV58" s="62"/>
      <c r="AW58" s="62"/>
      <c r="AX58" s="62"/>
    </row>
    <row r="59" spans="1:91">
      <c r="A59" s="62" t="s">
        <v>921</v>
      </c>
      <c r="B59" s="62" t="s">
        <v>335</v>
      </c>
      <c r="C59" s="59" t="s">
        <v>875</v>
      </c>
      <c r="D59" s="59">
        <v>1306</v>
      </c>
      <c r="E59" s="61" t="s">
        <v>641</v>
      </c>
      <c r="F59">
        <v>1</v>
      </c>
      <c r="G59" s="37">
        <v>0.4</v>
      </c>
      <c r="H59" s="3">
        <v>2.4</v>
      </c>
      <c r="I59" s="33">
        <v>1.8580973906249042E-2</v>
      </c>
      <c r="J59" s="11">
        <v>-0.25279664206249608</v>
      </c>
      <c r="K59" s="11">
        <v>1.494870167449996</v>
      </c>
      <c r="L59" s="11">
        <v>2.5064783200006158E-3</v>
      </c>
      <c r="M59" s="33">
        <v>5.6817064160159927E-2</v>
      </c>
      <c r="N59" s="11">
        <v>-0.31807234304688886</v>
      </c>
      <c r="O59" s="11">
        <v>1.668529551984389</v>
      </c>
      <c r="P59" s="11">
        <v>7.8068598762374943</v>
      </c>
      <c r="Q59" s="41">
        <v>-2.5000000000000001E-3</v>
      </c>
      <c r="R59" s="47">
        <v>59</v>
      </c>
      <c r="S59" s="29">
        <v>-3.2499999999999999E-3</v>
      </c>
      <c r="T59" s="3">
        <v>0</v>
      </c>
      <c r="U59" s="62" t="s">
        <v>648</v>
      </c>
      <c r="V59" s="62" t="s">
        <v>445</v>
      </c>
      <c r="W59" s="62" t="s">
        <v>674</v>
      </c>
      <c r="X59" s="62" t="s">
        <v>446</v>
      </c>
      <c r="Y59" s="62" t="s">
        <v>448</v>
      </c>
      <c r="Z59" s="62" t="s">
        <v>429</v>
      </c>
      <c r="AA59" s="62" t="s">
        <v>430</v>
      </c>
      <c r="AB59" s="62" t="s">
        <v>554</v>
      </c>
      <c r="AC59" s="62" t="s">
        <v>547</v>
      </c>
      <c r="AD59" s="62" t="s">
        <v>549</v>
      </c>
      <c r="AE59" s="62" t="s">
        <v>443</v>
      </c>
      <c r="AF59" s="62" t="s">
        <v>453</v>
      </c>
      <c r="AG59" s="63" t="s">
        <v>854</v>
      </c>
      <c r="AH59" s="402" t="s">
        <v>855</v>
      </c>
      <c r="AI59" s="402" t="s">
        <v>856</v>
      </c>
      <c r="AJ59" s="63" t="s">
        <v>857</v>
      </c>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row>
    <row r="60" spans="1:91">
      <c r="C60" s="59" t="s">
        <v>818</v>
      </c>
      <c r="D60" s="59" t="s">
        <v>818</v>
      </c>
      <c r="E60" s="61" t="s">
        <v>818</v>
      </c>
      <c r="F60">
        <v>1</v>
      </c>
      <c r="S60" s="29"/>
      <c r="U60">
        <v>1055</v>
      </c>
      <c r="V60">
        <v>1037</v>
      </c>
      <c r="W60">
        <v>980</v>
      </c>
      <c r="X60">
        <v>965</v>
      </c>
      <c r="Y60">
        <v>941</v>
      </c>
      <c r="Z60">
        <v>914</v>
      </c>
      <c r="AA60">
        <v>877</v>
      </c>
      <c r="AB60">
        <v>855</v>
      </c>
      <c r="AC60">
        <v>831</v>
      </c>
      <c r="AD60">
        <v>808</v>
      </c>
      <c r="AE60">
        <v>773</v>
      </c>
      <c r="AF60">
        <v>738</v>
      </c>
      <c r="AG60">
        <v>744</v>
      </c>
      <c r="AH60">
        <v>724</v>
      </c>
      <c r="AI60">
        <v>677</v>
      </c>
      <c r="AJ60">
        <v>641</v>
      </c>
    </row>
    <row r="61" spans="1:91">
      <c r="A61" s="62" t="s">
        <v>922</v>
      </c>
      <c r="B61" s="62" t="s">
        <v>335</v>
      </c>
      <c r="C61" s="59" t="s">
        <v>875</v>
      </c>
      <c r="D61" s="59">
        <v>1306</v>
      </c>
      <c r="E61" s="61" t="s">
        <v>653</v>
      </c>
      <c r="F61">
        <v>1</v>
      </c>
      <c r="G61" s="37">
        <v>0.2</v>
      </c>
      <c r="H61" s="3">
        <v>1.2</v>
      </c>
      <c r="I61" s="33">
        <v>0.14864779124999436</v>
      </c>
      <c r="J61" s="11">
        <v>-1.0111865682499881</v>
      </c>
      <c r="K61" s="11">
        <v>2.9897403348999934</v>
      </c>
      <c r="L61" s="11">
        <v>2.5064783200008101E-3</v>
      </c>
      <c r="M61" s="33">
        <v>0.90907302656256106</v>
      </c>
      <c r="N61" s="11">
        <v>-2.5445787443751144</v>
      </c>
      <c r="O61" s="11">
        <v>6.6741182079375569</v>
      </c>
      <c r="P61" s="11">
        <v>15.613719752474989</v>
      </c>
      <c r="Q61" s="41">
        <v>-2.5000000000000001E-3</v>
      </c>
      <c r="R61" s="47">
        <v>59</v>
      </c>
      <c r="S61" s="29">
        <v>-6.4999999999999997E-3</v>
      </c>
      <c r="T61" s="3">
        <v>0</v>
      </c>
      <c r="U61" s="62" t="s">
        <v>648</v>
      </c>
      <c r="V61" s="62" t="s">
        <v>445</v>
      </c>
      <c r="W61" s="62" t="s">
        <v>674</v>
      </c>
      <c r="X61" s="62" t="s">
        <v>446</v>
      </c>
      <c r="Y61" s="62" t="s">
        <v>448</v>
      </c>
      <c r="Z61" s="62" t="s">
        <v>429</v>
      </c>
      <c r="AA61" s="62" t="s">
        <v>430</v>
      </c>
      <c r="AB61" s="62" t="s">
        <v>554</v>
      </c>
      <c r="AC61" s="62" t="s">
        <v>547</v>
      </c>
      <c r="AD61" s="62" t="s">
        <v>549</v>
      </c>
      <c r="AE61" s="62" t="s">
        <v>443</v>
      </c>
      <c r="AF61" s="62" t="s">
        <v>453</v>
      </c>
      <c r="AG61" s="63" t="s">
        <v>854</v>
      </c>
      <c r="AH61" s="402" t="s">
        <v>855</v>
      </c>
      <c r="AI61" s="402" t="s">
        <v>856</v>
      </c>
      <c r="AJ61" s="63" t="s">
        <v>857</v>
      </c>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row>
    <row r="62" spans="1:91">
      <c r="C62" s="59" t="s">
        <v>818</v>
      </c>
      <c r="D62" s="59" t="s">
        <v>818</v>
      </c>
      <c r="E62" s="61" t="s">
        <v>818</v>
      </c>
      <c r="F62">
        <v>1</v>
      </c>
      <c r="S62" s="29"/>
      <c r="U62">
        <v>1055</v>
      </c>
      <c r="V62">
        <v>1037</v>
      </c>
      <c r="W62">
        <v>980</v>
      </c>
      <c r="X62">
        <v>965</v>
      </c>
      <c r="Y62">
        <v>941</v>
      </c>
      <c r="Z62">
        <v>914</v>
      </c>
      <c r="AA62">
        <v>877</v>
      </c>
      <c r="AB62">
        <v>855</v>
      </c>
      <c r="AC62">
        <v>831</v>
      </c>
      <c r="AD62">
        <v>808</v>
      </c>
      <c r="AE62">
        <v>773</v>
      </c>
      <c r="AF62">
        <v>738</v>
      </c>
      <c r="AG62">
        <v>744</v>
      </c>
      <c r="AH62">
        <v>724</v>
      </c>
      <c r="AI62">
        <v>677</v>
      </c>
      <c r="AJ62">
        <v>641</v>
      </c>
    </row>
    <row r="63" spans="1:91">
      <c r="A63" s="62" t="s">
        <v>923</v>
      </c>
      <c r="B63" s="62" t="s">
        <v>335</v>
      </c>
      <c r="C63" s="59" t="s">
        <v>875</v>
      </c>
      <c r="D63" s="59">
        <v>1306</v>
      </c>
      <c r="E63" s="61" t="s">
        <v>642</v>
      </c>
      <c r="F63">
        <v>1</v>
      </c>
      <c r="G63" s="37">
        <v>0.1</v>
      </c>
      <c r="H63" s="3">
        <v>0.6</v>
      </c>
      <c r="I63" s="33">
        <v>1.189182329999926</v>
      </c>
      <c r="J63" s="11">
        <v>-4.044746272999924</v>
      </c>
      <c r="K63" s="11">
        <v>5.9794806697999796</v>
      </c>
      <c r="L63" s="11">
        <v>2.5064783200010737E-3</v>
      </c>
      <c r="M63" s="33">
        <v>14.545168425000531</v>
      </c>
      <c r="N63" s="11">
        <v>-20.356629955000461</v>
      </c>
      <c r="O63" s="11">
        <v>26.696472831750103</v>
      </c>
      <c r="P63" s="11">
        <v>31.227439504949992</v>
      </c>
      <c r="Q63" s="41">
        <v>-2.5000000000000001E-3</v>
      </c>
      <c r="R63" s="47">
        <v>59</v>
      </c>
      <c r="S63" s="29">
        <v>-1.2999999999999999E-2</v>
      </c>
      <c r="T63" s="3">
        <v>0</v>
      </c>
      <c r="U63" s="62" t="s">
        <v>648</v>
      </c>
      <c r="V63" s="62" t="s">
        <v>445</v>
      </c>
      <c r="W63" s="62" t="s">
        <v>674</v>
      </c>
      <c r="X63" s="62" t="s">
        <v>446</v>
      </c>
      <c r="Y63" s="62" t="s">
        <v>448</v>
      </c>
      <c r="Z63" s="62" t="s">
        <v>429</v>
      </c>
      <c r="AA63" s="62" t="s">
        <v>430</v>
      </c>
      <c r="AB63" s="62" t="s">
        <v>554</v>
      </c>
      <c r="AC63" s="62" t="s">
        <v>547</v>
      </c>
      <c r="AD63" s="62" t="s">
        <v>549</v>
      </c>
      <c r="AE63" s="62" t="s">
        <v>443</v>
      </c>
      <c r="AF63" s="62" t="s">
        <v>453</v>
      </c>
      <c r="AG63" s="63" t="s">
        <v>854</v>
      </c>
      <c r="AH63" s="402" t="s">
        <v>855</v>
      </c>
      <c r="AI63" s="402" t="s">
        <v>856</v>
      </c>
      <c r="AJ63" s="63" t="s">
        <v>857</v>
      </c>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row>
    <row r="64" spans="1:91">
      <c r="C64" s="59" t="s">
        <v>818</v>
      </c>
      <c r="D64" s="59" t="s">
        <v>818</v>
      </c>
      <c r="E64" s="61" t="s">
        <v>818</v>
      </c>
      <c r="F64">
        <v>1</v>
      </c>
      <c r="S64" s="29"/>
      <c r="U64">
        <v>1055</v>
      </c>
      <c r="V64">
        <v>1037</v>
      </c>
      <c r="W64">
        <v>980</v>
      </c>
      <c r="X64">
        <v>965</v>
      </c>
      <c r="Y64">
        <v>941</v>
      </c>
      <c r="Z64">
        <v>914</v>
      </c>
      <c r="AA64">
        <v>877</v>
      </c>
      <c r="AB64">
        <v>855</v>
      </c>
      <c r="AC64">
        <v>831</v>
      </c>
      <c r="AD64">
        <v>808</v>
      </c>
      <c r="AE64">
        <v>773</v>
      </c>
      <c r="AF64">
        <v>738</v>
      </c>
      <c r="AG64">
        <v>744</v>
      </c>
      <c r="AH64">
        <v>724</v>
      </c>
      <c r="AI64">
        <v>677</v>
      </c>
      <c r="AJ64">
        <v>641</v>
      </c>
    </row>
    <row r="65" spans="1:91">
      <c r="A65" s="62" t="s">
        <v>924</v>
      </c>
      <c r="B65" s="62" t="s">
        <v>335</v>
      </c>
      <c r="C65" s="59" t="s">
        <v>875</v>
      </c>
      <c r="D65" s="59">
        <v>1516</v>
      </c>
      <c r="E65" s="61" t="s">
        <v>642</v>
      </c>
      <c r="F65">
        <v>1</v>
      </c>
      <c r="G65" s="37">
        <v>0.1</v>
      </c>
      <c r="H65" s="3">
        <v>1.05</v>
      </c>
      <c r="I65" s="33">
        <v>7.8313311785874931E-2</v>
      </c>
      <c r="J65" s="11">
        <v>-0.72792821129779517</v>
      </c>
      <c r="K65" s="11">
        <v>2.6362377908405294</v>
      </c>
      <c r="L65" s="11">
        <v>3.2454781713917719E-4</v>
      </c>
      <c r="M65" s="33">
        <v>2.3937601938362438</v>
      </c>
      <c r="N65" s="11">
        <v>-6.1164174083114737</v>
      </c>
      <c r="O65" s="11">
        <v>11.376315450984789</v>
      </c>
      <c r="P65" s="11">
        <v>31.060460585835088</v>
      </c>
      <c r="Q65" s="41">
        <v>-2.0999999999999999E-3</v>
      </c>
      <c r="R65" s="47">
        <v>57</v>
      </c>
      <c r="S65" s="29">
        <v>-1.5900000000000001E-2</v>
      </c>
      <c r="T65" s="3">
        <v>0</v>
      </c>
      <c r="U65" s="62" t="s">
        <v>436</v>
      </c>
      <c r="V65" s="62" t="s">
        <v>437</v>
      </c>
      <c r="W65" s="62" t="s">
        <v>550</v>
      </c>
      <c r="X65" s="62" t="s">
        <v>513</v>
      </c>
      <c r="Y65" s="62" t="s">
        <v>438</v>
      </c>
      <c r="Z65" s="62" t="s">
        <v>439</v>
      </c>
      <c r="AA65" s="62" t="s">
        <v>551</v>
      </c>
      <c r="AB65" s="62" t="s">
        <v>512</v>
      </c>
      <c r="AC65" s="62" t="s">
        <v>775</v>
      </c>
      <c r="AD65" s="62" t="s">
        <v>776</v>
      </c>
      <c r="AE65" s="62" t="s">
        <v>440</v>
      </c>
      <c r="AF65" s="62" t="s">
        <v>441</v>
      </c>
      <c r="AG65" s="62" t="s">
        <v>455</v>
      </c>
      <c r="AH65" s="62" t="s">
        <v>456</v>
      </c>
      <c r="AI65" t="s">
        <v>465</v>
      </c>
      <c r="AJ65" t="s">
        <v>554</v>
      </c>
      <c r="AK65" t="s">
        <v>444</v>
      </c>
      <c r="AL65" t="s">
        <v>445</v>
      </c>
      <c r="AM65" t="s">
        <v>449</v>
      </c>
      <c r="AN65" t="s">
        <v>446</v>
      </c>
      <c r="AO65" t="s">
        <v>546</v>
      </c>
      <c r="AP65" t="s">
        <v>547</v>
      </c>
      <c r="AQ65" t="s">
        <v>876</v>
      </c>
      <c r="AR65" t="s">
        <v>854</v>
      </c>
      <c r="AS65" s="3" t="s">
        <v>454</v>
      </c>
      <c r="AT65" s="3" t="s">
        <v>448</v>
      </c>
      <c r="AU65" s="3" t="s">
        <v>548</v>
      </c>
      <c r="AV65" s="3" t="s">
        <v>549</v>
      </c>
      <c r="AW65" s="3" t="s">
        <v>877</v>
      </c>
      <c r="AX65" s="3" t="s">
        <v>855</v>
      </c>
      <c r="AY65" s="3" t="s">
        <v>538</v>
      </c>
      <c r="AZ65" s="3" t="s">
        <v>539</v>
      </c>
      <c r="BA65" s="3" t="s">
        <v>450</v>
      </c>
      <c r="BB65" s="3" t="s">
        <v>429</v>
      </c>
      <c r="BC65" s="3" t="s">
        <v>442</v>
      </c>
      <c r="BD65" s="3" t="s">
        <v>443</v>
      </c>
      <c r="BE65" s="3" t="s">
        <v>878</v>
      </c>
      <c r="BF65" s="3" t="s">
        <v>856</v>
      </c>
      <c r="BG65" s="3" t="s">
        <v>451</v>
      </c>
      <c r="BH65" s="3" t="s">
        <v>430</v>
      </c>
      <c r="BI65" s="3" t="s">
        <v>452</v>
      </c>
      <c r="BJ65" s="3" t="s">
        <v>453</v>
      </c>
      <c r="BK65" s="3" t="s">
        <v>879</v>
      </c>
      <c r="BL65" s="3" t="s">
        <v>857</v>
      </c>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row>
    <row r="66" spans="1:91">
      <c r="C66" s="59" t="s">
        <v>818</v>
      </c>
      <c r="D66" s="59" t="s">
        <v>818</v>
      </c>
      <c r="E66" s="61" t="s">
        <v>818</v>
      </c>
      <c r="F66">
        <v>1</v>
      </c>
      <c r="S66" s="29"/>
      <c r="U66">
        <v>2306</v>
      </c>
      <c r="V66">
        <v>2480</v>
      </c>
      <c r="W66">
        <v>2155</v>
      </c>
      <c r="X66">
        <v>2317</v>
      </c>
      <c r="Y66">
        <v>2354</v>
      </c>
      <c r="Z66">
        <v>2531</v>
      </c>
      <c r="AA66">
        <v>2199</v>
      </c>
      <c r="AB66">
        <v>2364</v>
      </c>
      <c r="AC66">
        <v>1870</v>
      </c>
      <c r="AD66">
        <v>2011</v>
      </c>
      <c r="AE66">
        <v>2285</v>
      </c>
      <c r="AF66">
        <v>2457</v>
      </c>
      <c r="AG66">
        <v>2135</v>
      </c>
      <c r="AH66">
        <v>2296</v>
      </c>
      <c r="AI66">
        <v>1870</v>
      </c>
      <c r="AJ66">
        <v>2011</v>
      </c>
      <c r="AK66">
        <v>2268</v>
      </c>
      <c r="AL66">
        <v>2439</v>
      </c>
      <c r="AM66">
        <v>2111</v>
      </c>
      <c r="AN66">
        <v>2270</v>
      </c>
      <c r="AO66">
        <v>1817</v>
      </c>
      <c r="AP66">
        <v>1954</v>
      </c>
      <c r="AQ66">
        <v>1628</v>
      </c>
      <c r="AR66">
        <v>1750</v>
      </c>
      <c r="AS66">
        <v>2059</v>
      </c>
      <c r="AT66">
        <v>2214</v>
      </c>
      <c r="AU66">
        <v>1767</v>
      </c>
      <c r="AV66">
        <v>1900</v>
      </c>
      <c r="AW66">
        <v>1584</v>
      </c>
      <c r="AX66">
        <v>1703</v>
      </c>
      <c r="AY66">
        <v>2111</v>
      </c>
      <c r="AZ66">
        <v>2270</v>
      </c>
      <c r="BA66">
        <v>2000</v>
      </c>
      <c r="BB66">
        <v>2150</v>
      </c>
      <c r="BC66">
        <v>1691</v>
      </c>
      <c r="BD66">
        <v>1818</v>
      </c>
      <c r="BE66">
        <v>1481</v>
      </c>
      <c r="BF66">
        <v>1593</v>
      </c>
      <c r="BG66">
        <v>1919</v>
      </c>
      <c r="BH66">
        <v>2063</v>
      </c>
      <c r="BI66">
        <v>1614</v>
      </c>
      <c r="BJ66">
        <v>1736</v>
      </c>
      <c r="BK66">
        <v>1402</v>
      </c>
      <c r="BL66">
        <v>1508</v>
      </c>
    </row>
    <row r="67" spans="1:91">
      <c r="A67" s="62" t="s">
        <v>925</v>
      </c>
      <c r="B67" s="62" t="s">
        <v>335</v>
      </c>
      <c r="C67" s="59" t="s">
        <v>875</v>
      </c>
      <c r="D67" s="59">
        <v>1825</v>
      </c>
      <c r="E67" s="61" t="s">
        <v>642</v>
      </c>
      <c r="F67">
        <v>1</v>
      </c>
      <c r="G67" s="37">
        <v>0.1</v>
      </c>
      <c r="H67" s="3">
        <v>1.6</v>
      </c>
      <c r="I67" s="33">
        <v>1.3201672330584349E-2</v>
      </c>
      <c r="J67" s="11">
        <v>-0.28707528161812756</v>
      </c>
      <c r="K67" s="11">
        <v>1.6738476967327358</v>
      </c>
      <c r="L67" s="11">
        <v>2.0024916705770855E-3</v>
      </c>
      <c r="M67" s="33">
        <v>0.6886417249287905</v>
      </c>
      <c r="N67" s="11">
        <v>-2.8726968835862214</v>
      </c>
      <c r="O67" s="11">
        <v>7.7334097185488124</v>
      </c>
      <c r="P67" s="11">
        <v>30.796392363256054</v>
      </c>
      <c r="Q67" s="41">
        <v>-2.2000000000000001E-3</v>
      </c>
      <c r="R67" s="47">
        <v>59</v>
      </c>
      <c r="S67" s="29">
        <v>-1.6E-2</v>
      </c>
      <c r="T67" s="3">
        <v>0</v>
      </c>
      <c r="U67" s="62" t="s">
        <v>436</v>
      </c>
      <c r="V67" s="62" t="s">
        <v>437</v>
      </c>
      <c r="W67" s="62" t="s">
        <v>550</v>
      </c>
      <c r="X67" s="62" t="s">
        <v>513</v>
      </c>
      <c r="Y67" s="62" t="s">
        <v>438</v>
      </c>
      <c r="Z67" s="62" t="s">
        <v>439</v>
      </c>
      <c r="AA67" s="62" t="s">
        <v>551</v>
      </c>
      <c r="AB67" s="62" t="s">
        <v>512</v>
      </c>
      <c r="AC67" s="62" t="s">
        <v>775</v>
      </c>
      <c r="AD67" s="62" t="s">
        <v>776</v>
      </c>
      <c r="AE67" s="62" t="s">
        <v>440</v>
      </c>
      <c r="AF67" s="62" t="s">
        <v>441</v>
      </c>
      <c r="AG67" s="62" t="s">
        <v>455</v>
      </c>
      <c r="AH67" s="62" t="s">
        <v>456</v>
      </c>
      <c r="AI67" t="s">
        <v>465</v>
      </c>
      <c r="AJ67" t="s">
        <v>554</v>
      </c>
      <c r="AK67" t="s">
        <v>444</v>
      </c>
      <c r="AL67" t="s">
        <v>445</v>
      </c>
      <c r="AM67" t="s">
        <v>449</v>
      </c>
      <c r="AN67" t="s">
        <v>446</v>
      </c>
      <c r="AO67" t="s">
        <v>546</v>
      </c>
      <c r="AP67" t="s">
        <v>547</v>
      </c>
      <c r="AQ67" t="s">
        <v>876</v>
      </c>
      <c r="AR67" t="s">
        <v>854</v>
      </c>
      <c r="AS67" s="3" t="s">
        <v>454</v>
      </c>
      <c r="AT67" s="3" t="s">
        <v>448</v>
      </c>
      <c r="AU67" s="3" t="s">
        <v>548</v>
      </c>
      <c r="AV67" s="3" t="s">
        <v>549</v>
      </c>
      <c r="AW67" s="3" t="s">
        <v>877</v>
      </c>
      <c r="AX67" s="3" t="s">
        <v>855</v>
      </c>
      <c r="AY67" s="3" t="s">
        <v>538</v>
      </c>
      <c r="AZ67" s="3" t="s">
        <v>539</v>
      </c>
      <c r="BA67" s="3" t="s">
        <v>450</v>
      </c>
      <c r="BB67" s="3" t="s">
        <v>429</v>
      </c>
      <c r="BC67" s="3" t="s">
        <v>442</v>
      </c>
      <c r="BD67" s="3" t="s">
        <v>443</v>
      </c>
      <c r="BE67" s="3" t="s">
        <v>878</v>
      </c>
      <c r="BF67" s="3" t="s">
        <v>856</v>
      </c>
      <c r="BG67" s="3" t="s">
        <v>451</v>
      </c>
      <c r="BH67" s="3" t="s">
        <v>430</v>
      </c>
      <c r="BI67" s="3" t="s">
        <v>452</v>
      </c>
      <c r="BJ67" s="3" t="s">
        <v>453</v>
      </c>
      <c r="BK67" s="3" t="s">
        <v>879</v>
      </c>
      <c r="BL67" s="3" t="s">
        <v>857</v>
      </c>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row>
    <row r="68" spans="1:91">
      <c r="C68" s="59" t="s">
        <v>818</v>
      </c>
      <c r="D68" s="59" t="s">
        <v>818</v>
      </c>
      <c r="E68" s="61" t="s">
        <v>818</v>
      </c>
      <c r="F68">
        <v>1</v>
      </c>
      <c r="S68" s="29"/>
      <c r="U68">
        <v>3615</v>
      </c>
      <c r="V68">
        <v>3887</v>
      </c>
      <c r="W68">
        <v>3377</v>
      </c>
      <c r="X68">
        <v>3632</v>
      </c>
      <c r="Y68">
        <v>3689</v>
      </c>
      <c r="Z68">
        <v>3967</v>
      </c>
      <c r="AA68">
        <v>3446</v>
      </c>
      <c r="AB68">
        <v>3706</v>
      </c>
      <c r="AC68">
        <v>2931</v>
      </c>
      <c r="AD68">
        <v>3152</v>
      </c>
      <c r="AE68">
        <v>3582</v>
      </c>
      <c r="AF68">
        <v>3852</v>
      </c>
      <c r="AG68">
        <v>3347</v>
      </c>
      <c r="AH68">
        <v>3598</v>
      </c>
      <c r="AI68">
        <v>2931</v>
      </c>
      <c r="AJ68">
        <v>3152</v>
      </c>
      <c r="AK68">
        <v>3555</v>
      </c>
      <c r="AL68">
        <v>3823</v>
      </c>
      <c r="AM68">
        <v>3308</v>
      </c>
      <c r="AN68">
        <v>3557</v>
      </c>
      <c r="AO68">
        <v>2849</v>
      </c>
      <c r="AP68">
        <v>3063</v>
      </c>
      <c r="AQ68">
        <v>2551</v>
      </c>
      <c r="AR68">
        <v>2743</v>
      </c>
      <c r="AS68">
        <v>3228</v>
      </c>
      <c r="AT68">
        <v>3471</v>
      </c>
      <c r="AU68">
        <v>2770</v>
      </c>
      <c r="AV68">
        <v>2979</v>
      </c>
      <c r="AW68">
        <v>2483</v>
      </c>
      <c r="AX68">
        <v>2670</v>
      </c>
      <c r="AY68">
        <v>3308</v>
      </c>
      <c r="AZ68">
        <v>3557</v>
      </c>
      <c r="BA68">
        <v>3134</v>
      </c>
      <c r="BB68">
        <v>3370</v>
      </c>
      <c r="BC68">
        <v>2650</v>
      </c>
      <c r="BD68">
        <v>2849</v>
      </c>
      <c r="BE68">
        <v>2322</v>
      </c>
      <c r="BF68">
        <v>2497</v>
      </c>
      <c r="BG68">
        <v>3007</v>
      </c>
      <c r="BH68">
        <v>3234</v>
      </c>
      <c r="BI68">
        <v>2530</v>
      </c>
      <c r="BJ68">
        <v>2720</v>
      </c>
      <c r="BK68">
        <v>2198</v>
      </c>
      <c r="BL68">
        <v>2364</v>
      </c>
    </row>
    <row r="69" spans="1:91">
      <c r="A69" s="62" t="s">
        <v>926</v>
      </c>
      <c r="B69" s="62" t="s">
        <v>335</v>
      </c>
      <c r="C69" s="59" t="s">
        <v>875</v>
      </c>
      <c r="D69" s="59">
        <v>1840</v>
      </c>
      <c r="E69" s="61" t="s">
        <v>642</v>
      </c>
      <c r="F69">
        <v>1</v>
      </c>
      <c r="G69" s="37">
        <v>0.35</v>
      </c>
      <c r="H69" s="3">
        <v>2.2999999999999998</v>
      </c>
      <c r="I69" s="33">
        <v>1.3349721638854525E-2</v>
      </c>
      <c r="J69" s="11">
        <v>-0.18207317364943515</v>
      </c>
      <c r="K69" s="11">
        <v>1.1310813173173226</v>
      </c>
      <c r="L69" s="11">
        <v>-6.1554300042732796E-3</v>
      </c>
      <c r="M69" s="33">
        <v>0.1311196413404824</v>
      </c>
      <c r="N69" s="11">
        <v>-0.84010989146483828</v>
      </c>
      <c r="O69" s="11">
        <v>4.303241560962241</v>
      </c>
      <c r="P69" s="11">
        <v>31.115625338342713</v>
      </c>
      <c r="Q69" s="41">
        <v>-2.3E-3</v>
      </c>
      <c r="R69" s="47">
        <v>58</v>
      </c>
      <c r="S69" s="29">
        <v>-1.2999999999999999E-2</v>
      </c>
      <c r="T69" s="3">
        <v>0</v>
      </c>
      <c r="U69" s="62" t="s">
        <v>436</v>
      </c>
      <c r="V69" s="62" t="s">
        <v>437</v>
      </c>
      <c r="W69" s="62" t="s">
        <v>550</v>
      </c>
      <c r="X69" s="62" t="s">
        <v>513</v>
      </c>
      <c r="Y69" s="62" t="s">
        <v>438</v>
      </c>
      <c r="Z69" s="62" t="s">
        <v>439</v>
      </c>
      <c r="AA69" s="62" t="s">
        <v>551</v>
      </c>
      <c r="AB69" s="62" t="s">
        <v>512</v>
      </c>
      <c r="AC69" s="62" t="s">
        <v>775</v>
      </c>
      <c r="AD69" s="62" t="s">
        <v>776</v>
      </c>
      <c r="AE69" s="62" t="s">
        <v>440</v>
      </c>
      <c r="AF69" s="62" t="s">
        <v>441</v>
      </c>
      <c r="AG69" s="62" t="s">
        <v>455</v>
      </c>
      <c r="AH69" s="62" t="s">
        <v>456</v>
      </c>
      <c r="AI69" t="s">
        <v>465</v>
      </c>
      <c r="AJ69" t="s">
        <v>554</v>
      </c>
      <c r="AK69" t="s">
        <v>444</v>
      </c>
      <c r="AL69" t="s">
        <v>445</v>
      </c>
      <c r="AM69" t="s">
        <v>449</v>
      </c>
      <c r="AN69" t="s">
        <v>446</v>
      </c>
      <c r="AO69" t="s">
        <v>546</v>
      </c>
      <c r="AP69" t="s">
        <v>547</v>
      </c>
      <c r="AQ69" t="s">
        <v>876</v>
      </c>
      <c r="AR69" t="s">
        <v>854</v>
      </c>
      <c r="AS69" s="3" t="s">
        <v>454</v>
      </c>
      <c r="AT69" s="3" t="s">
        <v>448</v>
      </c>
      <c r="AU69" s="3" t="s">
        <v>548</v>
      </c>
      <c r="AV69" s="3" t="s">
        <v>549</v>
      </c>
      <c r="AW69" s="3" t="s">
        <v>877</v>
      </c>
      <c r="AX69" s="3" t="s">
        <v>855</v>
      </c>
      <c r="AY69" s="3" t="s">
        <v>538</v>
      </c>
      <c r="AZ69" s="3" t="s">
        <v>539</v>
      </c>
      <c r="BA69" s="3" t="s">
        <v>450</v>
      </c>
      <c r="BB69" s="3" t="s">
        <v>429</v>
      </c>
      <c r="BC69" s="3" t="s">
        <v>442</v>
      </c>
      <c r="BD69" s="3" t="s">
        <v>443</v>
      </c>
      <c r="BE69" s="3" t="s">
        <v>878</v>
      </c>
      <c r="BF69" s="3" t="s">
        <v>856</v>
      </c>
      <c r="BG69" s="3" t="s">
        <v>451</v>
      </c>
      <c r="BH69" s="3" t="s">
        <v>430</v>
      </c>
      <c r="BI69" s="3" t="s">
        <v>452</v>
      </c>
      <c r="BJ69" s="3" t="s">
        <v>453</v>
      </c>
      <c r="BK69" s="3" t="s">
        <v>879</v>
      </c>
      <c r="BL69" s="3" t="s">
        <v>857</v>
      </c>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row>
    <row r="70" spans="1:91">
      <c r="C70" s="59" t="s">
        <v>818</v>
      </c>
      <c r="D70" s="59" t="s">
        <v>818</v>
      </c>
      <c r="E70" s="61" t="s">
        <v>818</v>
      </c>
      <c r="F70">
        <v>1</v>
      </c>
      <c r="S70" s="29"/>
      <c r="U70">
        <v>5686</v>
      </c>
      <c r="V70">
        <v>6114</v>
      </c>
      <c r="W70">
        <v>5312</v>
      </c>
      <c r="X70">
        <v>5712</v>
      </c>
      <c r="Y70">
        <v>5802</v>
      </c>
      <c r="Z70">
        <v>6238</v>
      </c>
      <c r="AA70">
        <v>5420</v>
      </c>
      <c r="AB70">
        <v>5828</v>
      </c>
      <c r="AC70">
        <v>4610</v>
      </c>
      <c r="AD70">
        <v>4957</v>
      </c>
      <c r="AE70">
        <v>5634</v>
      </c>
      <c r="AF70">
        <v>6058</v>
      </c>
      <c r="AG70">
        <v>5263</v>
      </c>
      <c r="AH70">
        <v>5659</v>
      </c>
      <c r="AI70">
        <v>4610</v>
      </c>
      <c r="AJ70">
        <v>4957</v>
      </c>
      <c r="AK70">
        <v>5591</v>
      </c>
      <c r="AL70">
        <v>6012</v>
      </c>
      <c r="AM70">
        <v>5203</v>
      </c>
      <c r="AN70">
        <v>5595</v>
      </c>
      <c r="AO70">
        <v>4480</v>
      </c>
      <c r="AP70">
        <v>4817</v>
      </c>
      <c r="AQ70">
        <v>4013</v>
      </c>
      <c r="AR70">
        <v>4315</v>
      </c>
      <c r="AS70">
        <v>5076</v>
      </c>
      <c r="AT70">
        <v>5458</v>
      </c>
      <c r="AU70">
        <v>4357</v>
      </c>
      <c r="AV70">
        <v>4685</v>
      </c>
      <c r="AW70">
        <v>3905</v>
      </c>
      <c r="AX70">
        <v>4199</v>
      </c>
      <c r="AY70">
        <v>5203</v>
      </c>
      <c r="AZ70">
        <v>5595</v>
      </c>
      <c r="BA70">
        <v>4929</v>
      </c>
      <c r="BB70">
        <v>5300</v>
      </c>
      <c r="BC70">
        <v>4167</v>
      </c>
      <c r="BD70">
        <v>4481</v>
      </c>
      <c r="BE70">
        <v>3652</v>
      </c>
      <c r="BF70">
        <v>3926</v>
      </c>
      <c r="BG70">
        <v>4730</v>
      </c>
      <c r="BH70">
        <v>5086</v>
      </c>
      <c r="BI70">
        <v>3979</v>
      </c>
      <c r="BJ70">
        <v>4278</v>
      </c>
      <c r="BK70">
        <v>3457</v>
      </c>
      <c r="BL70">
        <v>3717</v>
      </c>
    </row>
    <row r="71" spans="1:91">
      <c r="A71" s="62" t="s">
        <v>927</v>
      </c>
      <c r="B71" s="62" t="s">
        <v>335</v>
      </c>
      <c r="C71" s="59" t="s">
        <v>875</v>
      </c>
      <c r="D71" s="59">
        <v>2550</v>
      </c>
      <c r="E71" s="61" t="s">
        <v>642</v>
      </c>
      <c r="F71">
        <v>1</v>
      </c>
      <c r="G71" s="37">
        <v>0.7</v>
      </c>
      <c r="H71" s="3">
        <v>3.3</v>
      </c>
      <c r="I71" s="33">
        <v>2.8461022597406323E-3</v>
      </c>
      <c r="J71" s="11">
        <v>-7.5310730748054291E-2</v>
      </c>
      <c r="K71" s="11">
        <v>0.83554488950519923</v>
      </c>
      <c r="L71" s="11">
        <v>4.4269572038937999E-3</v>
      </c>
      <c r="M71" s="33">
        <v>3.1670322109694407E-2</v>
      </c>
      <c r="N71" s="11">
        <v>-0.34146493975922432</v>
      </c>
      <c r="O71" s="11">
        <v>2.6597684559688166</v>
      </c>
      <c r="P71" s="11">
        <v>31.197791420417147</v>
      </c>
      <c r="Q71" s="41">
        <v>-2E-3</v>
      </c>
      <c r="R71" s="47">
        <v>57</v>
      </c>
      <c r="S71" s="29">
        <v>-1.44E-2</v>
      </c>
      <c r="T71" s="3">
        <v>0</v>
      </c>
      <c r="U71" s="62" t="s">
        <v>436</v>
      </c>
      <c r="V71" s="62" t="s">
        <v>437</v>
      </c>
      <c r="W71" s="62" t="s">
        <v>550</v>
      </c>
      <c r="X71" s="62" t="s">
        <v>513</v>
      </c>
      <c r="Y71" s="62" t="s">
        <v>438</v>
      </c>
      <c r="Z71" s="62" t="s">
        <v>439</v>
      </c>
      <c r="AA71" s="62" t="s">
        <v>551</v>
      </c>
      <c r="AB71" s="62" t="s">
        <v>512</v>
      </c>
      <c r="AC71" s="62" t="s">
        <v>775</v>
      </c>
      <c r="AD71" s="62" t="s">
        <v>776</v>
      </c>
      <c r="AE71" s="62" t="s">
        <v>440</v>
      </c>
      <c r="AF71" s="62" t="s">
        <v>441</v>
      </c>
      <c r="AG71" s="62" t="s">
        <v>455</v>
      </c>
      <c r="AH71" s="62" t="s">
        <v>456</v>
      </c>
      <c r="AI71" t="s">
        <v>465</v>
      </c>
      <c r="AJ71" t="s">
        <v>554</v>
      </c>
      <c r="AK71" t="s">
        <v>444</v>
      </c>
      <c r="AL71" t="s">
        <v>445</v>
      </c>
      <c r="AM71" t="s">
        <v>449</v>
      </c>
      <c r="AN71" t="s">
        <v>446</v>
      </c>
      <c r="AO71" t="s">
        <v>546</v>
      </c>
      <c r="AP71" t="s">
        <v>547</v>
      </c>
      <c r="AQ71" t="s">
        <v>876</v>
      </c>
      <c r="AR71" t="s">
        <v>854</v>
      </c>
      <c r="AS71" s="3" t="s">
        <v>454</v>
      </c>
      <c r="AT71" s="3" t="s">
        <v>448</v>
      </c>
      <c r="AU71" s="3" t="s">
        <v>548</v>
      </c>
      <c r="AV71" s="3" t="s">
        <v>549</v>
      </c>
      <c r="AW71" s="3" t="s">
        <v>877</v>
      </c>
      <c r="AX71" s="3" t="s">
        <v>855</v>
      </c>
      <c r="AY71" s="3" t="s">
        <v>538</v>
      </c>
      <c r="AZ71" s="3" t="s">
        <v>539</v>
      </c>
      <c r="BA71" s="3" t="s">
        <v>450</v>
      </c>
      <c r="BB71" s="3" t="s">
        <v>429</v>
      </c>
      <c r="BC71" s="3" t="s">
        <v>442</v>
      </c>
      <c r="BD71" s="3" t="s">
        <v>443</v>
      </c>
      <c r="BE71" s="3" t="s">
        <v>878</v>
      </c>
      <c r="BF71" s="3" t="s">
        <v>856</v>
      </c>
      <c r="BG71" s="3" t="s">
        <v>451</v>
      </c>
      <c r="BH71" s="3" t="s">
        <v>430</v>
      </c>
      <c r="BI71" s="3" t="s">
        <v>452</v>
      </c>
      <c r="BJ71" s="3" t="s">
        <v>453</v>
      </c>
      <c r="BK71" s="3" t="s">
        <v>879</v>
      </c>
      <c r="BL71" s="3" t="s">
        <v>857</v>
      </c>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row>
    <row r="72" spans="1:91">
      <c r="C72" s="59" t="s">
        <v>818</v>
      </c>
      <c r="D72" s="59" t="s">
        <v>818</v>
      </c>
      <c r="E72" s="61" t="s">
        <v>818</v>
      </c>
      <c r="F72">
        <v>1</v>
      </c>
      <c r="S72" s="29"/>
      <c r="U72">
        <v>7349</v>
      </c>
      <c r="V72">
        <v>7902</v>
      </c>
      <c r="W72">
        <v>6865</v>
      </c>
      <c r="X72">
        <v>7382</v>
      </c>
      <c r="Y72">
        <v>7499</v>
      </c>
      <c r="Z72">
        <v>8063</v>
      </c>
      <c r="AA72">
        <v>7005</v>
      </c>
      <c r="AB72">
        <v>7533</v>
      </c>
      <c r="AC72">
        <v>5959</v>
      </c>
      <c r="AD72">
        <v>6407</v>
      </c>
      <c r="AE72">
        <v>7281</v>
      </c>
      <c r="AF72">
        <v>7829</v>
      </c>
      <c r="AG72">
        <v>6802</v>
      </c>
      <c r="AH72">
        <v>7314</v>
      </c>
      <c r="AI72">
        <v>5959</v>
      </c>
      <c r="AJ72">
        <v>6407</v>
      </c>
      <c r="AK72">
        <v>7226</v>
      </c>
      <c r="AL72">
        <v>7770</v>
      </c>
      <c r="AM72">
        <v>6725</v>
      </c>
      <c r="AN72">
        <v>7231</v>
      </c>
      <c r="AO72">
        <v>5790</v>
      </c>
      <c r="AP72">
        <v>6226</v>
      </c>
      <c r="AQ72">
        <v>5186</v>
      </c>
      <c r="AR72">
        <v>5576</v>
      </c>
      <c r="AS72">
        <v>6561</v>
      </c>
      <c r="AT72">
        <v>7054</v>
      </c>
      <c r="AU72">
        <v>5631</v>
      </c>
      <c r="AV72">
        <v>6055</v>
      </c>
      <c r="AW72">
        <v>5047</v>
      </c>
      <c r="AX72">
        <v>5427</v>
      </c>
      <c r="AY72">
        <v>6725</v>
      </c>
      <c r="AZ72">
        <v>7231</v>
      </c>
      <c r="BA72">
        <v>6371</v>
      </c>
      <c r="BB72">
        <v>6850</v>
      </c>
      <c r="BC72">
        <v>5386</v>
      </c>
      <c r="BD72">
        <v>5792</v>
      </c>
      <c r="BE72">
        <v>4719</v>
      </c>
      <c r="BF72">
        <v>5075</v>
      </c>
      <c r="BG72">
        <v>6113</v>
      </c>
      <c r="BH72">
        <v>6573</v>
      </c>
      <c r="BI72">
        <v>5143</v>
      </c>
      <c r="BJ72">
        <v>5530</v>
      </c>
      <c r="BK72">
        <v>4468</v>
      </c>
      <c r="BL72">
        <v>4805</v>
      </c>
    </row>
    <row r="73" spans="1:91">
      <c r="A73" s="62" t="s">
        <v>928</v>
      </c>
      <c r="B73" s="62" t="s">
        <v>335</v>
      </c>
      <c r="C73" s="59" t="s">
        <v>875</v>
      </c>
      <c r="D73" s="59">
        <v>3090</v>
      </c>
      <c r="E73" s="61" t="s">
        <v>880</v>
      </c>
      <c r="F73">
        <v>1</v>
      </c>
      <c r="G73" s="37">
        <v>0.5</v>
      </c>
      <c r="H73" s="3">
        <v>3.6</v>
      </c>
      <c r="I73" s="33">
        <v>-3.2177949377736278E-3</v>
      </c>
      <c r="J73" s="11">
        <v>-2.7836866593317831E-2</v>
      </c>
      <c r="K73" s="11">
        <v>0.60117977990373328</v>
      </c>
      <c r="L73" s="11">
        <v>1.3902024012725306E-2</v>
      </c>
      <c r="M73" s="33">
        <v>4.5124630262046897E-2</v>
      </c>
      <c r="N73" s="11">
        <v>-0.44079597634974005</v>
      </c>
      <c r="O73" s="11">
        <v>3.0430358216451223</v>
      </c>
      <c r="P73" s="11">
        <v>41.184928443997563</v>
      </c>
      <c r="Q73" s="41">
        <v>-2.3999999999999998E-3</v>
      </c>
      <c r="R73" s="47">
        <v>70</v>
      </c>
      <c r="S73" s="29">
        <v>-1.9300000000000001E-2</v>
      </c>
      <c r="T73" s="3">
        <v>0</v>
      </c>
      <c r="U73" s="62" t="s">
        <v>436</v>
      </c>
      <c r="V73" s="62" t="s">
        <v>437</v>
      </c>
      <c r="W73" s="62" t="s">
        <v>550</v>
      </c>
      <c r="X73" s="62" t="s">
        <v>513</v>
      </c>
      <c r="Y73" s="62" t="s">
        <v>438</v>
      </c>
      <c r="Z73" s="62" t="s">
        <v>439</v>
      </c>
      <c r="AA73" s="62" t="s">
        <v>551</v>
      </c>
      <c r="AB73" s="62" t="s">
        <v>512</v>
      </c>
      <c r="AC73" s="62" t="s">
        <v>775</v>
      </c>
      <c r="AD73" s="62" t="s">
        <v>776</v>
      </c>
      <c r="AE73" s="62" t="s">
        <v>440</v>
      </c>
      <c r="AF73" s="62" t="s">
        <v>441</v>
      </c>
      <c r="AG73" s="62" t="s">
        <v>455</v>
      </c>
      <c r="AH73" s="62" t="s">
        <v>456</v>
      </c>
      <c r="AI73" t="s">
        <v>465</v>
      </c>
      <c r="AJ73" t="s">
        <v>554</v>
      </c>
      <c r="AK73" t="s">
        <v>444</v>
      </c>
      <c r="AL73" t="s">
        <v>445</v>
      </c>
      <c r="AM73" t="s">
        <v>449</v>
      </c>
      <c r="AN73" t="s">
        <v>446</v>
      </c>
      <c r="AO73" t="s">
        <v>546</v>
      </c>
      <c r="AP73" t="s">
        <v>547</v>
      </c>
      <c r="AQ73" t="s">
        <v>876</v>
      </c>
      <c r="AR73" t="s">
        <v>854</v>
      </c>
      <c r="AS73" s="3" t="s">
        <v>454</v>
      </c>
      <c r="AT73" s="3" t="s">
        <v>448</v>
      </c>
      <c r="AU73" s="3" t="s">
        <v>548</v>
      </c>
      <c r="AV73" s="3" t="s">
        <v>549</v>
      </c>
      <c r="AW73" s="3" t="s">
        <v>877</v>
      </c>
      <c r="AX73" s="3" t="s">
        <v>855</v>
      </c>
      <c r="AY73" s="3" t="s">
        <v>538</v>
      </c>
      <c r="AZ73" s="3" t="s">
        <v>539</v>
      </c>
      <c r="BA73" s="3" t="s">
        <v>450</v>
      </c>
      <c r="BB73" s="3" t="s">
        <v>429</v>
      </c>
      <c r="BC73" s="3" t="s">
        <v>442</v>
      </c>
      <c r="BD73" s="3" t="s">
        <v>443</v>
      </c>
      <c r="BE73" s="3" t="s">
        <v>878</v>
      </c>
      <c r="BF73" s="3" t="s">
        <v>856</v>
      </c>
      <c r="BG73" s="3" t="s">
        <v>451</v>
      </c>
      <c r="BH73" s="3" t="s">
        <v>430</v>
      </c>
      <c r="BI73" s="3" t="s">
        <v>452</v>
      </c>
      <c r="BJ73" s="3" t="s">
        <v>453</v>
      </c>
      <c r="BK73" s="3" t="s">
        <v>879</v>
      </c>
      <c r="BL73" s="3" t="s">
        <v>857</v>
      </c>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row>
    <row r="74" spans="1:91">
      <c r="C74" s="59" t="s">
        <v>818</v>
      </c>
      <c r="D74" s="59" t="s">
        <v>818</v>
      </c>
      <c r="E74" s="61" t="s">
        <v>818</v>
      </c>
      <c r="F74">
        <v>1</v>
      </c>
      <c r="S74" s="29"/>
      <c r="U74">
        <v>12573</v>
      </c>
      <c r="V74">
        <v>13519</v>
      </c>
      <c r="W74">
        <v>11746</v>
      </c>
      <c r="X74">
        <v>12630</v>
      </c>
      <c r="Y74">
        <v>12830</v>
      </c>
      <c r="Z74">
        <v>13795</v>
      </c>
      <c r="AA74">
        <v>11986</v>
      </c>
      <c r="AB74">
        <v>12888</v>
      </c>
      <c r="AC74">
        <v>10195</v>
      </c>
      <c r="AD74">
        <v>10962</v>
      </c>
      <c r="AE74">
        <v>12458</v>
      </c>
      <c r="AF74">
        <v>13396</v>
      </c>
      <c r="AG74">
        <v>11638</v>
      </c>
      <c r="AH74">
        <v>12515</v>
      </c>
      <c r="AI74">
        <v>10195</v>
      </c>
      <c r="AJ74">
        <v>10962</v>
      </c>
      <c r="AK74">
        <v>12364</v>
      </c>
      <c r="AL74">
        <v>13295</v>
      </c>
      <c r="AM74">
        <v>11506</v>
      </c>
      <c r="AN74">
        <v>12372</v>
      </c>
      <c r="AO74">
        <v>9907</v>
      </c>
      <c r="AP74">
        <v>10652</v>
      </c>
      <c r="AQ74">
        <v>8873</v>
      </c>
      <c r="AR74">
        <v>9541</v>
      </c>
      <c r="AS74">
        <v>11225</v>
      </c>
      <c r="AT74">
        <v>12070</v>
      </c>
      <c r="AU74">
        <v>9635</v>
      </c>
      <c r="AV74">
        <v>10360</v>
      </c>
      <c r="AW74">
        <v>8636</v>
      </c>
      <c r="AX74">
        <v>9286</v>
      </c>
      <c r="AY74">
        <v>11506</v>
      </c>
      <c r="AZ74">
        <v>12372</v>
      </c>
      <c r="BA74">
        <v>10900</v>
      </c>
      <c r="BB74">
        <v>11720</v>
      </c>
      <c r="BC74">
        <v>9215</v>
      </c>
      <c r="BD74">
        <v>9909</v>
      </c>
      <c r="BE74">
        <v>8075</v>
      </c>
      <c r="BF74">
        <v>8682</v>
      </c>
      <c r="BG74">
        <v>10459</v>
      </c>
      <c r="BH74">
        <v>11246</v>
      </c>
      <c r="BI74">
        <v>8799</v>
      </c>
      <c r="BJ74">
        <v>9461</v>
      </c>
      <c r="BK74">
        <v>7645</v>
      </c>
      <c r="BL74">
        <v>8220</v>
      </c>
    </row>
    <row r="75" spans="1:91">
      <c r="A75" s="62" t="s">
        <v>929</v>
      </c>
      <c r="B75" s="62" t="s">
        <v>335</v>
      </c>
      <c r="C75" s="59" t="s">
        <v>875</v>
      </c>
      <c r="D75" s="59">
        <v>3090</v>
      </c>
      <c r="E75" s="61" t="s">
        <v>881</v>
      </c>
      <c r="F75">
        <v>1</v>
      </c>
      <c r="G75" s="37">
        <v>0.33300000000000002</v>
      </c>
      <c r="H75" s="3">
        <v>2.4</v>
      </c>
      <c r="I75" s="33">
        <v>-1.086005791498562E-2</v>
      </c>
      <c r="J75" s="11">
        <v>-6.2632949834966298E-2</v>
      </c>
      <c r="K75" s="11">
        <v>0.90176966985560059</v>
      </c>
      <c r="L75" s="11">
        <v>1.3902024012725597E-2</v>
      </c>
      <c r="M75" s="33">
        <v>0.22844344070158606</v>
      </c>
      <c r="N75" s="11">
        <v>-1.4876864201802673</v>
      </c>
      <c r="O75" s="11">
        <v>6.8468305987014038</v>
      </c>
      <c r="P75" s="11">
        <v>61.777392665996373</v>
      </c>
      <c r="Q75" s="41">
        <v>-2.3999999999999998E-3</v>
      </c>
      <c r="R75" s="47">
        <v>70</v>
      </c>
      <c r="S75" s="29">
        <v>-2.9000000000000001E-2</v>
      </c>
      <c r="T75" s="3">
        <v>0</v>
      </c>
      <c r="U75" s="62" t="s">
        <v>436</v>
      </c>
      <c r="V75" s="62" t="s">
        <v>437</v>
      </c>
      <c r="W75" s="62" t="s">
        <v>550</v>
      </c>
      <c r="X75" s="62" t="s">
        <v>513</v>
      </c>
      <c r="Y75" s="62" t="s">
        <v>438</v>
      </c>
      <c r="Z75" s="62" t="s">
        <v>439</v>
      </c>
      <c r="AA75" s="62" t="s">
        <v>551</v>
      </c>
      <c r="AB75" s="62" t="s">
        <v>512</v>
      </c>
      <c r="AC75" s="62" t="s">
        <v>775</v>
      </c>
      <c r="AD75" s="62" t="s">
        <v>776</v>
      </c>
      <c r="AE75" s="62" t="s">
        <v>440</v>
      </c>
      <c r="AF75" s="62" t="s">
        <v>441</v>
      </c>
      <c r="AG75" s="62" t="s">
        <v>455</v>
      </c>
      <c r="AH75" s="62" t="s">
        <v>456</v>
      </c>
      <c r="AI75" t="s">
        <v>465</v>
      </c>
      <c r="AJ75" t="s">
        <v>554</v>
      </c>
      <c r="AK75" t="s">
        <v>444</v>
      </c>
      <c r="AL75" t="s">
        <v>445</v>
      </c>
      <c r="AM75" t="s">
        <v>449</v>
      </c>
      <c r="AN75" t="s">
        <v>446</v>
      </c>
      <c r="AO75" t="s">
        <v>546</v>
      </c>
      <c r="AP75" t="s">
        <v>547</v>
      </c>
      <c r="AQ75" t="s">
        <v>876</v>
      </c>
      <c r="AR75" t="s">
        <v>854</v>
      </c>
      <c r="AS75" s="3" t="s">
        <v>454</v>
      </c>
      <c r="AT75" s="3" t="s">
        <v>448</v>
      </c>
      <c r="AU75" s="3" t="s">
        <v>548</v>
      </c>
      <c r="AV75" s="3" t="s">
        <v>549</v>
      </c>
      <c r="AW75" s="3" t="s">
        <v>877</v>
      </c>
      <c r="AX75" s="3" t="s">
        <v>855</v>
      </c>
      <c r="AY75" s="3" t="s">
        <v>538</v>
      </c>
      <c r="AZ75" s="3" t="s">
        <v>539</v>
      </c>
      <c r="BA75" s="3" t="s">
        <v>450</v>
      </c>
      <c r="BB75" s="3" t="s">
        <v>429</v>
      </c>
      <c r="BC75" s="3" t="s">
        <v>442</v>
      </c>
      <c r="BD75" s="3" t="s">
        <v>443</v>
      </c>
      <c r="BE75" s="3" t="s">
        <v>878</v>
      </c>
      <c r="BF75" s="3" t="s">
        <v>856</v>
      </c>
      <c r="BG75" s="3" t="s">
        <v>451</v>
      </c>
      <c r="BH75" s="3" t="s">
        <v>430</v>
      </c>
      <c r="BI75" s="3" t="s">
        <v>452</v>
      </c>
      <c r="BJ75" s="3" t="s">
        <v>453</v>
      </c>
      <c r="BK75" s="3" t="s">
        <v>879</v>
      </c>
      <c r="BL75" s="3" t="s">
        <v>857</v>
      </c>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row>
    <row r="76" spans="1:91">
      <c r="C76" s="59" t="s">
        <v>818</v>
      </c>
      <c r="D76" s="59" t="s">
        <v>818</v>
      </c>
      <c r="E76" s="61" t="s">
        <v>818</v>
      </c>
      <c r="F76">
        <v>1</v>
      </c>
      <c r="S76" s="29"/>
      <c r="U76">
        <v>12573</v>
      </c>
      <c r="V76">
        <v>13519</v>
      </c>
      <c r="W76">
        <v>11746</v>
      </c>
      <c r="X76">
        <v>12630</v>
      </c>
      <c r="Y76">
        <v>12830</v>
      </c>
      <c r="Z76">
        <v>13795</v>
      </c>
      <c r="AA76">
        <v>11986</v>
      </c>
      <c r="AB76">
        <v>12888</v>
      </c>
      <c r="AC76">
        <v>10195</v>
      </c>
      <c r="AD76">
        <v>10962</v>
      </c>
      <c r="AE76">
        <v>12458</v>
      </c>
      <c r="AF76">
        <v>13396</v>
      </c>
      <c r="AG76">
        <v>11638</v>
      </c>
      <c r="AH76">
        <v>12515</v>
      </c>
      <c r="AI76">
        <v>10195</v>
      </c>
      <c r="AJ76">
        <v>10962</v>
      </c>
      <c r="AK76">
        <v>12364</v>
      </c>
      <c r="AL76">
        <v>13295</v>
      </c>
      <c r="AM76">
        <v>11506</v>
      </c>
      <c r="AN76">
        <v>12372</v>
      </c>
      <c r="AO76">
        <v>9907</v>
      </c>
      <c r="AP76">
        <v>10652</v>
      </c>
      <c r="AQ76">
        <v>8873</v>
      </c>
      <c r="AR76">
        <v>9541</v>
      </c>
      <c r="AS76">
        <v>11225</v>
      </c>
      <c r="AT76">
        <v>12070</v>
      </c>
      <c r="AU76">
        <v>9635</v>
      </c>
      <c r="AV76">
        <v>10360</v>
      </c>
      <c r="AW76">
        <v>8636</v>
      </c>
      <c r="AX76">
        <v>9286</v>
      </c>
      <c r="AY76">
        <v>11506</v>
      </c>
      <c r="AZ76">
        <v>12372</v>
      </c>
      <c r="BA76">
        <v>10900</v>
      </c>
      <c r="BB76">
        <v>11720</v>
      </c>
      <c r="BC76">
        <v>9215</v>
      </c>
      <c r="BD76">
        <v>9909</v>
      </c>
      <c r="BE76">
        <v>8075</v>
      </c>
      <c r="BF76">
        <v>8682</v>
      </c>
      <c r="BG76">
        <v>10459</v>
      </c>
      <c r="BH76">
        <v>11246</v>
      </c>
      <c r="BI76">
        <v>8799</v>
      </c>
      <c r="BJ76">
        <v>9461</v>
      </c>
      <c r="BK76">
        <v>7645</v>
      </c>
      <c r="BL76">
        <v>8220</v>
      </c>
    </row>
    <row r="77" spans="1:91">
      <c r="A77" s="62" t="s">
        <v>930</v>
      </c>
      <c r="B77" s="62" t="s">
        <v>335</v>
      </c>
      <c r="C77" s="59" t="s">
        <v>895</v>
      </c>
      <c r="D77" s="59">
        <v>1407</v>
      </c>
      <c r="E77" s="61" t="s">
        <v>642</v>
      </c>
      <c r="F77">
        <v>1</v>
      </c>
      <c r="G77" s="37">
        <v>0.1</v>
      </c>
      <c r="H77" s="3">
        <v>0.5</v>
      </c>
      <c r="I77" s="33">
        <v>0.80165717666659631</v>
      </c>
      <c r="J77" s="11">
        <v>-2.9444353421666016</v>
      </c>
      <c r="K77" s="11">
        <v>5.7616010512833151</v>
      </c>
      <c r="L77" s="11">
        <v>7.0929860166681902E-3</v>
      </c>
      <c r="M77" s="33">
        <v>14.936876298994445</v>
      </c>
      <c r="N77" s="11">
        <v>-19.44526981293016</v>
      </c>
      <c r="O77" s="11">
        <v>20.9894296218107</v>
      </c>
      <c r="P77" s="11">
        <v>31.167554154520325</v>
      </c>
      <c r="Q77" s="41">
        <v>-2.0999999999999999E-3</v>
      </c>
      <c r="R77" s="47">
        <v>57</v>
      </c>
      <c r="S77" s="29">
        <v>-1.67E-2</v>
      </c>
      <c r="T77" s="3">
        <v>0</v>
      </c>
      <c r="U77" s="62" t="s">
        <v>436</v>
      </c>
      <c r="V77" s="62" t="s">
        <v>437</v>
      </c>
      <c r="W77" s="62" t="s">
        <v>550</v>
      </c>
      <c r="X77" s="62" t="s">
        <v>513</v>
      </c>
      <c r="Y77" s="62" t="s">
        <v>438</v>
      </c>
      <c r="Z77" s="62" t="s">
        <v>439</v>
      </c>
      <c r="AA77" s="62" t="s">
        <v>551</v>
      </c>
      <c r="AB77" s="62" t="s">
        <v>512</v>
      </c>
      <c r="AC77" s="62" t="s">
        <v>775</v>
      </c>
      <c r="AD77" s="62" t="s">
        <v>776</v>
      </c>
      <c r="AE77" s="62" t="s">
        <v>440</v>
      </c>
      <c r="AF77" s="62" t="s">
        <v>441</v>
      </c>
      <c r="AG77" s="62" t="s">
        <v>455</v>
      </c>
      <c r="AH77" s="62" t="s">
        <v>456</v>
      </c>
      <c r="AI77" t="s">
        <v>465</v>
      </c>
      <c r="AJ77" t="s">
        <v>554</v>
      </c>
      <c r="AK77" t="s">
        <v>444</v>
      </c>
      <c r="AL77" t="s">
        <v>445</v>
      </c>
      <c r="AM77" t="s">
        <v>449</v>
      </c>
      <c r="AN77" t="s">
        <v>446</v>
      </c>
      <c r="AO77" t="s">
        <v>546</v>
      </c>
      <c r="AP77" t="s">
        <v>547</v>
      </c>
      <c r="AQ77" t="s">
        <v>876</v>
      </c>
      <c r="AR77" t="s">
        <v>854</v>
      </c>
      <c r="AS77" s="3" t="s">
        <v>454</v>
      </c>
      <c r="AT77" s="3" t="s">
        <v>448</v>
      </c>
      <c r="AU77" s="3" t="s">
        <v>548</v>
      </c>
      <c r="AV77" s="3" t="s">
        <v>549</v>
      </c>
      <c r="AW77" s="3" t="s">
        <v>877</v>
      </c>
      <c r="AX77" s="3" t="s">
        <v>855</v>
      </c>
      <c r="AY77" s="3" t="s">
        <v>538</v>
      </c>
      <c r="AZ77" s="3" t="s">
        <v>539</v>
      </c>
      <c r="BA77" s="3" t="s">
        <v>450</v>
      </c>
      <c r="BB77" s="3" t="s">
        <v>429</v>
      </c>
      <c r="BC77" s="3" t="s">
        <v>442</v>
      </c>
      <c r="BD77" s="3" t="s">
        <v>443</v>
      </c>
      <c r="BE77" s="3" t="s">
        <v>878</v>
      </c>
      <c r="BF77" s="3" t="s">
        <v>856</v>
      </c>
      <c r="BG77" s="3" t="s">
        <v>451</v>
      </c>
      <c r="BH77" s="3" t="s">
        <v>430</v>
      </c>
      <c r="BI77" s="3" t="s">
        <v>452</v>
      </c>
      <c r="BJ77" s="3" t="s">
        <v>453</v>
      </c>
      <c r="BK77" s="3" t="s">
        <v>879</v>
      </c>
      <c r="BL77" s="3" t="s">
        <v>857</v>
      </c>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row>
    <row r="78" spans="1:91">
      <c r="C78" s="59" t="s">
        <v>818</v>
      </c>
      <c r="D78" s="59" t="s">
        <v>818</v>
      </c>
      <c r="E78" s="61" t="s">
        <v>818</v>
      </c>
      <c r="F78">
        <v>1</v>
      </c>
      <c r="S78" s="29"/>
      <c r="U78">
        <v>1057</v>
      </c>
      <c r="V78">
        <v>1136</v>
      </c>
      <c r="W78">
        <v>987</v>
      </c>
      <c r="X78">
        <v>1061</v>
      </c>
      <c r="Y78">
        <v>1078</v>
      </c>
      <c r="Z78">
        <v>1159</v>
      </c>
      <c r="AA78">
        <v>1007</v>
      </c>
      <c r="AB78">
        <v>1083</v>
      </c>
      <c r="AC78">
        <v>857</v>
      </c>
      <c r="AD78">
        <v>921</v>
      </c>
      <c r="AE78">
        <v>1047</v>
      </c>
      <c r="AF78">
        <v>1126</v>
      </c>
      <c r="AG78">
        <v>978</v>
      </c>
      <c r="AH78">
        <v>1052</v>
      </c>
      <c r="AI78">
        <v>857</v>
      </c>
      <c r="AJ78">
        <v>921</v>
      </c>
      <c r="AK78">
        <v>1039</v>
      </c>
      <c r="AL78">
        <v>1117</v>
      </c>
      <c r="AM78">
        <v>967</v>
      </c>
      <c r="AN78">
        <v>1040</v>
      </c>
      <c r="AO78">
        <v>833</v>
      </c>
      <c r="AP78">
        <v>895</v>
      </c>
      <c r="AQ78">
        <v>746</v>
      </c>
      <c r="AR78">
        <v>802</v>
      </c>
      <c r="AS78">
        <v>943</v>
      </c>
      <c r="AT78">
        <v>1014</v>
      </c>
      <c r="AU78">
        <v>810</v>
      </c>
      <c r="AV78">
        <v>871</v>
      </c>
      <c r="AW78">
        <v>726</v>
      </c>
      <c r="AX78">
        <v>780</v>
      </c>
      <c r="AY78">
        <v>967</v>
      </c>
      <c r="AZ78">
        <v>1040</v>
      </c>
      <c r="BA78">
        <v>916</v>
      </c>
      <c r="BB78">
        <v>985</v>
      </c>
      <c r="BC78">
        <v>775</v>
      </c>
      <c r="BD78">
        <v>833</v>
      </c>
      <c r="BE78">
        <v>679</v>
      </c>
      <c r="BF78">
        <v>730</v>
      </c>
      <c r="BG78">
        <v>879</v>
      </c>
      <c r="BH78">
        <v>945</v>
      </c>
      <c r="BI78">
        <v>739</v>
      </c>
      <c r="BJ78">
        <v>795</v>
      </c>
      <c r="BK78">
        <v>643</v>
      </c>
      <c r="BL78">
        <v>691</v>
      </c>
    </row>
    <row r="79" spans="1:91">
      <c r="A79" s="62" t="s">
        <v>931</v>
      </c>
      <c r="B79" s="62" t="s">
        <v>335</v>
      </c>
      <c r="C79" s="59" t="s">
        <v>895</v>
      </c>
      <c r="D79" s="59">
        <v>1412</v>
      </c>
      <c r="E79" s="61" t="s">
        <v>642</v>
      </c>
      <c r="F79">
        <v>1</v>
      </c>
      <c r="G79" s="37">
        <v>0.2</v>
      </c>
      <c r="H79" s="3">
        <v>0.75</v>
      </c>
      <c r="I79" s="33">
        <v>0.25283522666668806</v>
      </c>
      <c r="J79" s="11">
        <v>-1.185703708000031</v>
      </c>
      <c r="K79" s="11">
        <v>3.3311099825333477</v>
      </c>
      <c r="L79" s="11">
        <v>7.7310819999978492E-3</v>
      </c>
      <c r="M79" s="33">
        <v>0.87506364899075439</v>
      </c>
      <c r="N79" s="11">
        <v>-3.4416588378787885</v>
      </c>
      <c r="O79" s="11">
        <v>11.031193754349205</v>
      </c>
      <c r="P79" s="11">
        <v>31.539460029350078</v>
      </c>
      <c r="Q79" s="41">
        <v>-2E-3</v>
      </c>
      <c r="R79" s="47">
        <v>57</v>
      </c>
      <c r="S79" s="29">
        <v>-1.7600000000000001E-2</v>
      </c>
      <c r="T79" s="3">
        <v>0</v>
      </c>
      <c r="U79" s="62" t="s">
        <v>436</v>
      </c>
      <c r="V79" s="62" t="s">
        <v>437</v>
      </c>
      <c r="W79" s="62" t="s">
        <v>550</v>
      </c>
      <c r="X79" s="62" t="s">
        <v>513</v>
      </c>
      <c r="Y79" s="62" t="s">
        <v>438</v>
      </c>
      <c r="Z79" s="62" t="s">
        <v>439</v>
      </c>
      <c r="AA79" s="62" t="s">
        <v>551</v>
      </c>
      <c r="AB79" s="62" t="s">
        <v>512</v>
      </c>
      <c r="AC79" s="62" t="s">
        <v>775</v>
      </c>
      <c r="AD79" s="62" t="s">
        <v>776</v>
      </c>
      <c r="AE79" s="62" t="s">
        <v>440</v>
      </c>
      <c r="AF79" s="62" t="s">
        <v>441</v>
      </c>
      <c r="AG79" s="62" t="s">
        <v>455</v>
      </c>
      <c r="AH79" s="62" t="s">
        <v>456</v>
      </c>
      <c r="AI79" t="s">
        <v>465</v>
      </c>
      <c r="AJ79" t="s">
        <v>554</v>
      </c>
      <c r="AK79" t="s">
        <v>444</v>
      </c>
      <c r="AL79" t="s">
        <v>445</v>
      </c>
      <c r="AM79" t="s">
        <v>449</v>
      </c>
      <c r="AN79" t="s">
        <v>446</v>
      </c>
      <c r="AO79" t="s">
        <v>546</v>
      </c>
      <c r="AP79" t="s">
        <v>547</v>
      </c>
      <c r="AQ79" t="s">
        <v>876</v>
      </c>
      <c r="AR79" t="s">
        <v>854</v>
      </c>
      <c r="AS79" s="3" t="s">
        <v>454</v>
      </c>
      <c r="AT79" s="3" t="s">
        <v>448</v>
      </c>
      <c r="AU79" s="3" t="s">
        <v>548</v>
      </c>
      <c r="AV79" s="3" t="s">
        <v>549</v>
      </c>
      <c r="AW79" s="3" t="s">
        <v>877</v>
      </c>
      <c r="AX79" s="3" t="s">
        <v>855</v>
      </c>
      <c r="AY79" s="3" t="s">
        <v>538</v>
      </c>
      <c r="AZ79" s="3" t="s">
        <v>539</v>
      </c>
      <c r="BA79" s="3" t="s">
        <v>450</v>
      </c>
      <c r="BB79" s="3" t="s">
        <v>429</v>
      </c>
      <c r="BC79" s="3" t="s">
        <v>442</v>
      </c>
      <c r="BD79" s="3" t="s">
        <v>443</v>
      </c>
      <c r="BE79" s="3" t="s">
        <v>878</v>
      </c>
      <c r="BF79" s="3" t="s">
        <v>856</v>
      </c>
      <c r="BG79" s="3" t="s">
        <v>451</v>
      </c>
      <c r="BH79" s="3" t="s">
        <v>430</v>
      </c>
      <c r="BI79" s="3" t="s">
        <v>452</v>
      </c>
      <c r="BJ79" s="3" t="s">
        <v>453</v>
      </c>
      <c r="BK79" s="3" t="s">
        <v>879</v>
      </c>
      <c r="BL79" s="3" t="s">
        <v>857</v>
      </c>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row>
    <row r="80" spans="1:91">
      <c r="C80" s="59" t="s">
        <v>818</v>
      </c>
      <c r="D80" s="59" t="s">
        <v>818</v>
      </c>
      <c r="E80" s="61" t="s">
        <v>818</v>
      </c>
      <c r="F80">
        <v>1</v>
      </c>
      <c r="S80" s="29"/>
      <c r="U80">
        <v>1813</v>
      </c>
      <c r="V80">
        <v>1949</v>
      </c>
      <c r="W80">
        <v>1694</v>
      </c>
      <c r="X80">
        <v>1821</v>
      </c>
      <c r="Y80">
        <v>1850</v>
      </c>
      <c r="Z80">
        <v>1989</v>
      </c>
      <c r="AA80">
        <v>1728</v>
      </c>
      <c r="AB80">
        <v>1858</v>
      </c>
      <c r="AC80">
        <v>1470</v>
      </c>
      <c r="AD80">
        <v>1581</v>
      </c>
      <c r="AE80">
        <v>1796</v>
      </c>
      <c r="AF80">
        <v>1932</v>
      </c>
      <c r="AG80">
        <v>1678</v>
      </c>
      <c r="AH80">
        <v>1805</v>
      </c>
      <c r="AI80">
        <v>1470</v>
      </c>
      <c r="AJ80">
        <v>1581</v>
      </c>
      <c r="AK80">
        <v>1783</v>
      </c>
      <c r="AL80">
        <v>1917</v>
      </c>
      <c r="AM80">
        <v>1659</v>
      </c>
      <c r="AN80">
        <v>1784</v>
      </c>
      <c r="AO80">
        <v>1429</v>
      </c>
      <c r="AP80">
        <v>1536</v>
      </c>
      <c r="AQ80">
        <v>1279</v>
      </c>
      <c r="AR80">
        <v>1376</v>
      </c>
      <c r="AS80">
        <v>1619</v>
      </c>
      <c r="AT80">
        <v>1740</v>
      </c>
      <c r="AU80">
        <v>1389</v>
      </c>
      <c r="AV80">
        <v>1494</v>
      </c>
      <c r="AW80">
        <v>1245</v>
      </c>
      <c r="AX80">
        <v>1339</v>
      </c>
      <c r="AY80">
        <v>1659</v>
      </c>
      <c r="AZ80">
        <v>1784</v>
      </c>
      <c r="BA80">
        <v>1572</v>
      </c>
      <c r="BB80">
        <v>1690</v>
      </c>
      <c r="BC80">
        <v>1329</v>
      </c>
      <c r="BD80">
        <v>1429</v>
      </c>
      <c r="BE80">
        <v>1164</v>
      </c>
      <c r="BF80">
        <v>1252</v>
      </c>
      <c r="BG80">
        <v>1508</v>
      </c>
      <c r="BH80">
        <v>1622</v>
      </c>
      <c r="BI80">
        <v>1269</v>
      </c>
      <c r="BJ80">
        <v>1364</v>
      </c>
      <c r="BK80">
        <v>1102</v>
      </c>
      <c r="BL80">
        <v>1185</v>
      </c>
    </row>
    <row r="81" spans="1:91">
      <c r="A81" s="62" t="s">
        <v>932</v>
      </c>
      <c r="B81" s="62" t="s">
        <v>335</v>
      </c>
      <c r="C81" s="59" t="s">
        <v>895</v>
      </c>
      <c r="D81" s="59">
        <v>1420</v>
      </c>
      <c r="E81" s="61" t="s">
        <v>642</v>
      </c>
      <c r="F81">
        <v>1</v>
      </c>
      <c r="G81" s="37">
        <v>0.35</v>
      </c>
      <c r="H81" s="3">
        <v>1.3</v>
      </c>
      <c r="I81" s="33">
        <v>7.4441671287305319E-2</v>
      </c>
      <c r="J81" s="11">
        <v>-0.57925677584961588</v>
      </c>
      <c r="K81" s="11">
        <v>2.2024248812447431</v>
      </c>
      <c r="L81" s="11">
        <v>-3.2424746505253441E-3</v>
      </c>
      <c r="M81" s="33">
        <v>0.87615346248179904</v>
      </c>
      <c r="N81" s="11">
        <v>-3.1573881973491438</v>
      </c>
      <c r="O81" s="11">
        <v>8.0505359919424695</v>
      </c>
      <c r="P81" s="11">
        <v>31.298997932870154</v>
      </c>
      <c r="Q81" s="41">
        <v>-2.0999999999999999E-3</v>
      </c>
      <c r="R81" s="47">
        <v>57</v>
      </c>
      <c r="S81" s="29">
        <v>-1.7600000000000001E-2</v>
      </c>
      <c r="T81" s="3">
        <v>0</v>
      </c>
      <c r="U81" s="62" t="s">
        <v>436</v>
      </c>
      <c r="V81" s="62" t="s">
        <v>437</v>
      </c>
      <c r="W81" s="62" t="s">
        <v>550</v>
      </c>
      <c r="X81" s="62" t="s">
        <v>513</v>
      </c>
      <c r="Y81" s="62" t="s">
        <v>438</v>
      </c>
      <c r="Z81" s="62" t="s">
        <v>439</v>
      </c>
      <c r="AA81" s="62" t="s">
        <v>551</v>
      </c>
      <c r="AB81" s="62" t="s">
        <v>512</v>
      </c>
      <c r="AC81" s="62" t="s">
        <v>775</v>
      </c>
      <c r="AD81" s="62" t="s">
        <v>776</v>
      </c>
      <c r="AE81" s="62" t="s">
        <v>440</v>
      </c>
      <c r="AF81" s="62" t="s">
        <v>441</v>
      </c>
      <c r="AG81" s="62" t="s">
        <v>455</v>
      </c>
      <c r="AH81" s="62" t="s">
        <v>456</v>
      </c>
      <c r="AI81" t="s">
        <v>465</v>
      </c>
      <c r="AJ81" t="s">
        <v>554</v>
      </c>
      <c r="AK81" t="s">
        <v>444</v>
      </c>
      <c r="AL81" t="s">
        <v>445</v>
      </c>
      <c r="AM81" t="s">
        <v>449</v>
      </c>
      <c r="AN81" t="s">
        <v>446</v>
      </c>
      <c r="AO81" t="s">
        <v>546</v>
      </c>
      <c r="AP81" t="s">
        <v>547</v>
      </c>
      <c r="AQ81" t="s">
        <v>876</v>
      </c>
      <c r="AR81" t="s">
        <v>854</v>
      </c>
      <c r="AS81" s="3" t="s">
        <v>454</v>
      </c>
      <c r="AT81" s="3" t="s">
        <v>448</v>
      </c>
      <c r="AU81" s="3" t="s">
        <v>548</v>
      </c>
      <c r="AV81" s="3" t="s">
        <v>549</v>
      </c>
      <c r="AW81" s="3" t="s">
        <v>877</v>
      </c>
      <c r="AX81" s="3" t="s">
        <v>855</v>
      </c>
      <c r="AY81" s="3" t="s">
        <v>538</v>
      </c>
      <c r="AZ81" s="3" t="s">
        <v>539</v>
      </c>
      <c r="BA81" s="3" t="s">
        <v>450</v>
      </c>
      <c r="BB81" s="3" t="s">
        <v>429</v>
      </c>
      <c r="BC81" s="3" t="s">
        <v>442</v>
      </c>
      <c r="BD81" s="3" t="s">
        <v>443</v>
      </c>
      <c r="BE81" s="3" t="s">
        <v>878</v>
      </c>
      <c r="BF81" s="3" t="s">
        <v>856</v>
      </c>
      <c r="BG81" s="3" t="s">
        <v>451</v>
      </c>
      <c r="BH81" s="3" t="s">
        <v>430</v>
      </c>
      <c r="BI81" s="3" t="s">
        <v>452</v>
      </c>
      <c r="BJ81" s="3" t="s">
        <v>453</v>
      </c>
      <c r="BK81" s="3" t="s">
        <v>879</v>
      </c>
      <c r="BL81" s="3" t="s">
        <v>857</v>
      </c>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row>
    <row r="82" spans="1:91">
      <c r="C82" s="59" t="s">
        <v>818</v>
      </c>
      <c r="D82" s="59" t="s">
        <v>818</v>
      </c>
      <c r="E82" s="61" t="s">
        <v>818</v>
      </c>
      <c r="F82">
        <v>1</v>
      </c>
      <c r="S82" s="29"/>
      <c r="U82">
        <v>2800</v>
      </c>
      <c r="V82">
        <v>3011</v>
      </c>
      <c r="W82">
        <v>2616</v>
      </c>
      <c r="X82">
        <v>2813</v>
      </c>
      <c r="Y82">
        <v>2857</v>
      </c>
      <c r="Z82">
        <v>3072</v>
      </c>
      <c r="AA82">
        <v>2669</v>
      </c>
      <c r="AB82">
        <v>2870</v>
      </c>
      <c r="AC82">
        <v>2270</v>
      </c>
      <c r="AD82">
        <v>2441</v>
      </c>
      <c r="AE82">
        <v>2774</v>
      </c>
      <c r="AF82">
        <v>2983</v>
      </c>
      <c r="AG82">
        <v>2592</v>
      </c>
      <c r="AH82">
        <v>2787</v>
      </c>
      <c r="AI82">
        <v>2270</v>
      </c>
      <c r="AJ82">
        <v>2441</v>
      </c>
      <c r="AK82">
        <v>2753</v>
      </c>
      <c r="AL82">
        <v>2961</v>
      </c>
      <c r="AM82">
        <v>2562</v>
      </c>
      <c r="AN82">
        <v>2755</v>
      </c>
      <c r="AO82">
        <v>2206</v>
      </c>
      <c r="AP82">
        <v>2372</v>
      </c>
      <c r="AQ82">
        <v>1976</v>
      </c>
      <c r="AR82">
        <v>2125</v>
      </c>
      <c r="AS82">
        <v>2500</v>
      </c>
      <c r="AT82">
        <v>2688</v>
      </c>
      <c r="AU82">
        <v>2146</v>
      </c>
      <c r="AV82">
        <v>2307</v>
      </c>
      <c r="AW82">
        <v>1923</v>
      </c>
      <c r="AX82">
        <v>2068</v>
      </c>
      <c r="AY82">
        <v>2562</v>
      </c>
      <c r="AZ82">
        <v>2755</v>
      </c>
      <c r="BA82">
        <v>2427</v>
      </c>
      <c r="BB82">
        <v>2610</v>
      </c>
      <c r="BC82">
        <v>2052</v>
      </c>
      <c r="BD82">
        <v>2207</v>
      </c>
      <c r="BE82">
        <v>1798</v>
      </c>
      <c r="BF82">
        <v>1934</v>
      </c>
      <c r="BG82">
        <v>2329</v>
      </c>
      <c r="BH82">
        <v>2504</v>
      </c>
      <c r="BI82">
        <v>1959</v>
      </c>
      <c r="BJ82">
        <v>2107</v>
      </c>
      <c r="BK82">
        <v>1703</v>
      </c>
      <c r="BL82">
        <v>1831</v>
      </c>
    </row>
    <row r="83" spans="1:91">
      <c r="A83" s="62" t="s">
        <v>933</v>
      </c>
      <c r="B83" s="62" t="s">
        <v>335</v>
      </c>
      <c r="C83" s="59" t="s">
        <v>895</v>
      </c>
      <c r="D83" s="59">
        <v>1922</v>
      </c>
      <c r="E83" s="61" t="s">
        <v>642</v>
      </c>
      <c r="F83">
        <v>1</v>
      </c>
      <c r="G83" s="37">
        <v>0.2</v>
      </c>
      <c r="H83" s="3">
        <v>1.5</v>
      </c>
      <c r="I83" s="33">
        <v>4.1929929081630088E-3</v>
      </c>
      <c r="J83" s="11">
        <v>-0.31447219054591796</v>
      </c>
      <c r="K83" s="11">
        <v>1.9181294947622451</v>
      </c>
      <c r="L83" s="11">
        <v>4.7385772261222883E-3</v>
      </c>
      <c r="M83" s="33">
        <v>0.54085022875003097</v>
      </c>
      <c r="N83" s="11">
        <v>-2.3196911970000822</v>
      </c>
      <c r="O83" s="11">
        <v>7.1807820761500611</v>
      </c>
      <c r="P83" s="11">
        <v>31.066864919819992</v>
      </c>
      <c r="Q83" s="41">
        <v>-2.2000000000000001E-3</v>
      </c>
      <c r="R83" s="47">
        <v>57</v>
      </c>
      <c r="S83" s="29">
        <v>-1.55E-2</v>
      </c>
      <c r="T83" s="3">
        <v>0</v>
      </c>
      <c r="U83" s="62" t="s">
        <v>436</v>
      </c>
      <c r="V83" s="62" t="s">
        <v>437</v>
      </c>
      <c r="W83" s="62" t="s">
        <v>550</v>
      </c>
      <c r="X83" s="62" t="s">
        <v>513</v>
      </c>
      <c r="Y83" s="62" t="s">
        <v>438</v>
      </c>
      <c r="Z83" s="62" t="s">
        <v>439</v>
      </c>
      <c r="AA83" s="62" t="s">
        <v>551</v>
      </c>
      <c r="AB83" s="62" t="s">
        <v>512</v>
      </c>
      <c r="AC83" s="62" t="s">
        <v>775</v>
      </c>
      <c r="AD83" s="62" t="s">
        <v>776</v>
      </c>
      <c r="AE83" s="62" t="s">
        <v>440</v>
      </c>
      <c r="AF83" s="62" t="s">
        <v>441</v>
      </c>
      <c r="AG83" s="62" t="s">
        <v>455</v>
      </c>
      <c r="AH83" s="62" t="s">
        <v>456</v>
      </c>
      <c r="AI83" t="s">
        <v>465</v>
      </c>
      <c r="AJ83" t="s">
        <v>554</v>
      </c>
      <c r="AK83" t="s">
        <v>444</v>
      </c>
      <c r="AL83" t="s">
        <v>445</v>
      </c>
      <c r="AM83" t="s">
        <v>449</v>
      </c>
      <c r="AN83" t="s">
        <v>446</v>
      </c>
      <c r="AO83" t="s">
        <v>546</v>
      </c>
      <c r="AP83" t="s">
        <v>547</v>
      </c>
      <c r="AQ83" t="s">
        <v>876</v>
      </c>
      <c r="AR83" t="s">
        <v>854</v>
      </c>
      <c r="AS83" s="3" t="s">
        <v>454</v>
      </c>
      <c r="AT83" s="3" t="s">
        <v>448</v>
      </c>
      <c r="AU83" s="3" t="s">
        <v>548</v>
      </c>
      <c r="AV83" s="3" t="s">
        <v>549</v>
      </c>
      <c r="AW83" s="3" t="s">
        <v>877</v>
      </c>
      <c r="AX83" s="3" t="s">
        <v>855</v>
      </c>
      <c r="AY83" s="3" t="s">
        <v>538</v>
      </c>
      <c r="AZ83" s="3" t="s">
        <v>539</v>
      </c>
      <c r="BA83" s="3" t="s">
        <v>450</v>
      </c>
      <c r="BB83" s="3" t="s">
        <v>429</v>
      </c>
      <c r="BC83" s="3" t="s">
        <v>442</v>
      </c>
      <c r="BD83" s="3" t="s">
        <v>443</v>
      </c>
      <c r="BE83" s="3" t="s">
        <v>878</v>
      </c>
      <c r="BF83" s="3" t="s">
        <v>856</v>
      </c>
      <c r="BG83" s="3" t="s">
        <v>451</v>
      </c>
      <c r="BH83" s="3" t="s">
        <v>430</v>
      </c>
      <c r="BI83" s="3" t="s">
        <v>452</v>
      </c>
      <c r="BJ83" s="3" t="s">
        <v>453</v>
      </c>
      <c r="BK83" s="3" t="s">
        <v>879</v>
      </c>
      <c r="BL83" s="3" t="s">
        <v>857</v>
      </c>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row>
    <row r="84" spans="1:91">
      <c r="C84" s="59" t="s">
        <v>818</v>
      </c>
      <c r="D84" s="59" t="s">
        <v>818</v>
      </c>
      <c r="E84" s="61" t="s">
        <v>818</v>
      </c>
      <c r="F84">
        <v>1</v>
      </c>
      <c r="S84" s="29"/>
      <c r="U84">
        <v>3143</v>
      </c>
      <c r="V84">
        <v>3380</v>
      </c>
      <c r="W84">
        <v>2937</v>
      </c>
      <c r="X84">
        <v>3158</v>
      </c>
      <c r="Y84">
        <v>3207</v>
      </c>
      <c r="Z84">
        <v>3449</v>
      </c>
      <c r="AA84">
        <v>2996</v>
      </c>
      <c r="AB84">
        <v>3222</v>
      </c>
      <c r="AC84">
        <v>2549</v>
      </c>
      <c r="AD84">
        <v>2741</v>
      </c>
      <c r="AE84">
        <v>3114</v>
      </c>
      <c r="AF84">
        <v>3349</v>
      </c>
      <c r="AG84">
        <v>2910</v>
      </c>
      <c r="AH84">
        <v>3129</v>
      </c>
      <c r="AI84">
        <v>2549</v>
      </c>
      <c r="AJ84">
        <v>2741</v>
      </c>
      <c r="AK84">
        <v>3091</v>
      </c>
      <c r="AL84">
        <v>3324</v>
      </c>
      <c r="AM84">
        <v>2876</v>
      </c>
      <c r="AN84">
        <v>3093</v>
      </c>
      <c r="AO84">
        <v>2477</v>
      </c>
      <c r="AP84">
        <v>2663</v>
      </c>
      <c r="AQ84">
        <v>2218</v>
      </c>
      <c r="AR84">
        <v>2385</v>
      </c>
      <c r="AS84">
        <v>2806</v>
      </c>
      <c r="AT84">
        <v>3017</v>
      </c>
      <c r="AU84">
        <v>2409</v>
      </c>
      <c r="AV84">
        <v>2590</v>
      </c>
      <c r="AW84">
        <v>2159</v>
      </c>
      <c r="AX84">
        <v>2321</v>
      </c>
      <c r="AY84">
        <v>2876</v>
      </c>
      <c r="AZ84">
        <v>3093</v>
      </c>
      <c r="BA84">
        <v>2725</v>
      </c>
      <c r="BB84">
        <v>2930</v>
      </c>
      <c r="BC84">
        <v>2304</v>
      </c>
      <c r="BD84">
        <v>2477</v>
      </c>
      <c r="BE84">
        <v>2019</v>
      </c>
      <c r="BF84">
        <v>2171</v>
      </c>
      <c r="BG84">
        <v>2615</v>
      </c>
      <c r="BH84">
        <v>2811</v>
      </c>
      <c r="BI84">
        <v>2200</v>
      </c>
      <c r="BJ84">
        <v>2365</v>
      </c>
      <c r="BK84">
        <v>1911</v>
      </c>
      <c r="BL84">
        <v>2055</v>
      </c>
    </row>
    <row r="85" spans="1:91">
      <c r="A85" s="62" t="s">
        <v>934</v>
      </c>
      <c r="B85" s="62" t="s">
        <v>335</v>
      </c>
      <c r="C85" s="59" t="s">
        <v>895</v>
      </c>
      <c r="D85" s="59">
        <v>1925</v>
      </c>
      <c r="E85" s="61" t="s">
        <v>642</v>
      </c>
      <c r="F85">
        <v>1</v>
      </c>
      <c r="G85" s="37">
        <v>0.4</v>
      </c>
      <c r="H85" s="3">
        <v>1.7</v>
      </c>
      <c r="I85" s="33">
        <v>1.7841964871792355E-2</v>
      </c>
      <c r="J85" s="11">
        <v>-0.28620770509614568</v>
      </c>
      <c r="K85" s="11">
        <v>1.6842291113455052</v>
      </c>
      <c r="L85" s="11">
        <v>-2.1956174746135398E-3</v>
      </c>
      <c r="M85" s="33">
        <v>0.30846153846160629</v>
      </c>
      <c r="N85" s="11">
        <v>-1.5791538461540551</v>
      </c>
      <c r="O85" s="11">
        <v>6.0130461538463367</v>
      </c>
      <c r="P85" s="11">
        <v>31.07730461538457</v>
      </c>
      <c r="Q85" s="41">
        <v>-2.2000000000000001E-3</v>
      </c>
      <c r="R85" s="47">
        <v>57</v>
      </c>
      <c r="S85" s="29">
        <v>-1.4500000000000001E-2</v>
      </c>
      <c r="T85" s="3">
        <v>0</v>
      </c>
      <c r="U85" s="62" t="s">
        <v>436</v>
      </c>
      <c r="V85" s="62" t="s">
        <v>437</v>
      </c>
      <c r="W85" s="62" t="s">
        <v>550</v>
      </c>
      <c r="X85" s="62" t="s">
        <v>513</v>
      </c>
      <c r="Y85" s="62" t="s">
        <v>438</v>
      </c>
      <c r="Z85" s="62" t="s">
        <v>439</v>
      </c>
      <c r="AA85" s="62" t="s">
        <v>551</v>
      </c>
      <c r="AB85" s="62" t="s">
        <v>512</v>
      </c>
      <c r="AC85" s="62" t="s">
        <v>775</v>
      </c>
      <c r="AD85" s="62" t="s">
        <v>776</v>
      </c>
      <c r="AE85" s="62" t="s">
        <v>440</v>
      </c>
      <c r="AF85" s="62" t="s">
        <v>441</v>
      </c>
      <c r="AG85" s="62" t="s">
        <v>455</v>
      </c>
      <c r="AH85" s="62" t="s">
        <v>456</v>
      </c>
      <c r="AI85" t="s">
        <v>465</v>
      </c>
      <c r="AJ85" t="s">
        <v>554</v>
      </c>
      <c r="AK85" t="s">
        <v>444</v>
      </c>
      <c r="AL85" t="s">
        <v>445</v>
      </c>
      <c r="AM85" t="s">
        <v>449</v>
      </c>
      <c r="AN85" t="s">
        <v>446</v>
      </c>
      <c r="AO85" t="s">
        <v>546</v>
      </c>
      <c r="AP85" t="s">
        <v>547</v>
      </c>
      <c r="AQ85" t="s">
        <v>876</v>
      </c>
      <c r="AR85" t="s">
        <v>854</v>
      </c>
      <c r="AS85" s="3" t="s">
        <v>454</v>
      </c>
      <c r="AT85" s="3" t="s">
        <v>448</v>
      </c>
      <c r="AU85" s="3" t="s">
        <v>548</v>
      </c>
      <c r="AV85" s="3" t="s">
        <v>549</v>
      </c>
      <c r="AW85" s="3" t="s">
        <v>877</v>
      </c>
      <c r="AX85" s="3" t="s">
        <v>855</v>
      </c>
      <c r="AY85" s="3" t="s">
        <v>538</v>
      </c>
      <c r="AZ85" s="3" t="s">
        <v>539</v>
      </c>
      <c r="BA85" s="3" t="s">
        <v>450</v>
      </c>
      <c r="BB85" s="3" t="s">
        <v>429</v>
      </c>
      <c r="BC85" s="3" t="s">
        <v>442</v>
      </c>
      <c r="BD85" s="3" t="s">
        <v>443</v>
      </c>
      <c r="BE85" s="3" t="s">
        <v>878</v>
      </c>
      <c r="BF85" s="3" t="s">
        <v>856</v>
      </c>
      <c r="BG85" s="3" t="s">
        <v>451</v>
      </c>
      <c r="BH85" s="3" t="s">
        <v>430</v>
      </c>
      <c r="BI85" s="3" t="s">
        <v>452</v>
      </c>
      <c r="BJ85" s="3" t="s">
        <v>453</v>
      </c>
      <c r="BK85" s="3" t="s">
        <v>879</v>
      </c>
      <c r="BL85" s="3" t="s">
        <v>857</v>
      </c>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row>
    <row r="86" spans="1:91">
      <c r="C86" s="59" t="s">
        <v>818</v>
      </c>
      <c r="D86" s="59" t="s">
        <v>818</v>
      </c>
      <c r="E86" s="61" t="s">
        <v>818</v>
      </c>
      <c r="F86">
        <v>1</v>
      </c>
      <c r="S86" s="29"/>
      <c r="U86">
        <v>3626</v>
      </c>
      <c r="V86">
        <v>3899</v>
      </c>
      <c r="W86">
        <v>3388</v>
      </c>
      <c r="X86">
        <v>3642</v>
      </c>
      <c r="Y86">
        <v>3700</v>
      </c>
      <c r="Z86">
        <v>3979</v>
      </c>
      <c r="AA86">
        <v>3457</v>
      </c>
      <c r="AB86">
        <v>3717</v>
      </c>
      <c r="AC86">
        <v>2940</v>
      </c>
      <c r="AD86">
        <v>3161</v>
      </c>
      <c r="AE86">
        <v>3593</v>
      </c>
      <c r="AF86">
        <v>3863</v>
      </c>
      <c r="AG86">
        <v>3356</v>
      </c>
      <c r="AH86">
        <v>3609</v>
      </c>
      <c r="AI86">
        <v>2940</v>
      </c>
      <c r="AJ86">
        <v>3161</v>
      </c>
      <c r="AK86">
        <v>3566</v>
      </c>
      <c r="AL86">
        <v>3834</v>
      </c>
      <c r="AM86">
        <v>3318</v>
      </c>
      <c r="AN86">
        <v>3568</v>
      </c>
      <c r="AO86">
        <v>2857</v>
      </c>
      <c r="AP86">
        <v>3072</v>
      </c>
      <c r="AQ86">
        <v>2559</v>
      </c>
      <c r="AR86">
        <v>2752</v>
      </c>
      <c r="AS86">
        <v>3237</v>
      </c>
      <c r="AT86">
        <v>3481</v>
      </c>
      <c r="AU86">
        <v>2779</v>
      </c>
      <c r="AV86">
        <v>2988</v>
      </c>
      <c r="AW86">
        <v>2491</v>
      </c>
      <c r="AX86">
        <v>2678</v>
      </c>
      <c r="AY86">
        <v>3318</v>
      </c>
      <c r="AZ86">
        <v>3568</v>
      </c>
      <c r="BA86">
        <v>3143</v>
      </c>
      <c r="BB86">
        <v>3380</v>
      </c>
      <c r="BC86">
        <v>2658</v>
      </c>
      <c r="BD86">
        <v>2858</v>
      </c>
      <c r="BE86">
        <v>2329</v>
      </c>
      <c r="BF86">
        <v>2504</v>
      </c>
      <c r="BG86">
        <v>3016</v>
      </c>
      <c r="BH86">
        <v>3243</v>
      </c>
      <c r="BI86">
        <v>2537</v>
      </c>
      <c r="BJ86">
        <v>2728</v>
      </c>
      <c r="BK86">
        <v>2205</v>
      </c>
      <c r="BL86">
        <v>2371</v>
      </c>
    </row>
    <row r="87" spans="1:91">
      <c r="A87" s="62" t="s">
        <v>935</v>
      </c>
      <c r="B87" s="62" t="s">
        <v>335</v>
      </c>
      <c r="C87" s="59" t="s">
        <v>895</v>
      </c>
      <c r="D87" s="59">
        <v>1930</v>
      </c>
      <c r="E87" s="61" t="s">
        <v>642</v>
      </c>
      <c r="F87">
        <v>1</v>
      </c>
      <c r="G87" s="37">
        <v>0.35</v>
      </c>
      <c r="H87" s="3">
        <v>2</v>
      </c>
      <c r="I87" s="33">
        <v>1.4631658486826455E-2</v>
      </c>
      <c r="J87" s="11">
        <v>-0.24260384561397336</v>
      </c>
      <c r="K87" s="11">
        <v>1.4702902469279957</v>
      </c>
      <c r="L87" s="11">
        <v>6.9232611052907345E-3</v>
      </c>
      <c r="M87" s="33">
        <v>0.32008897759950894</v>
      </c>
      <c r="N87" s="11">
        <v>-1.6291287553980514</v>
      </c>
      <c r="O87" s="11">
        <v>5.8886780588936078</v>
      </c>
      <c r="P87" s="11">
        <v>31.030650734208912</v>
      </c>
      <c r="Q87" s="41">
        <v>-2.2000000000000001E-3</v>
      </c>
      <c r="R87" s="47">
        <v>58</v>
      </c>
      <c r="S87" s="29">
        <v>-1.6299999999999999E-2</v>
      </c>
      <c r="T87" s="3">
        <v>0</v>
      </c>
      <c r="U87" s="62" t="s">
        <v>436</v>
      </c>
      <c r="V87" s="62" t="s">
        <v>437</v>
      </c>
      <c r="W87" s="62" t="s">
        <v>550</v>
      </c>
      <c r="X87" s="62" t="s">
        <v>513</v>
      </c>
      <c r="Y87" s="62" t="s">
        <v>438</v>
      </c>
      <c r="Z87" s="62" t="s">
        <v>439</v>
      </c>
      <c r="AA87" s="62" t="s">
        <v>551</v>
      </c>
      <c r="AB87" s="62" t="s">
        <v>512</v>
      </c>
      <c r="AC87" s="62" t="s">
        <v>775</v>
      </c>
      <c r="AD87" s="62" t="s">
        <v>776</v>
      </c>
      <c r="AE87" s="62" t="s">
        <v>440</v>
      </c>
      <c r="AF87" s="62" t="s">
        <v>441</v>
      </c>
      <c r="AG87" s="62" t="s">
        <v>455</v>
      </c>
      <c r="AH87" s="62" t="s">
        <v>456</v>
      </c>
      <c r="AI87" t="s">
        <v>465</v>
      </c>
      <c r="AJ87" t="s">
        <v>554</v>
      </c>
      <c r="AK87" t="s">
        <v>444</v>
      </c>
      <c r="AL87" t="s">
        <v>445</v>
      </c>
      <c r="AM87" t="s">
        <v>449</v>
      </c>
      <c r="AN87" t="s">
        <v>446</v>
      </c>
      <c r="AO87" t="s">
        <v>546</v>
      </c>
      <c r="AP87" t="s">
        <v>547</v>
      </c>
      <c r="AQ87" t="s">
        <v>876</v>
      </c>
      <c r="AR87" t="s">
        <v>854</v>
      </c>
      <c r="AS87" s="3" t="s">
        <v>454</v>
      </c>
      <c r="AT87" s="3" t="s">
        <v>448</v>
      </c>
      <c r="AU87" s="3" t="s">
        <v>548</v>
      </c>
      <c r="AV87" s="3" t="s">
        <v>549</v>
      </c>
      <c r="AW87" s="3" t="s">
        <v>877</v>
      </c>
      <c r="AX87" s="3" t="s">
        <v>855</v>
      </c>
      <c r="AY87" s="3" t="s">
        <v>538</v>
      </c>
      <c r="AZ87" s="3" t="s">
        <v>539</v>
      </c>
      <c r="BA87" s="3" t="s">
        <v>450</v>
      </c>
      <c r="BB87" s="3" t="s">
        <v>429</v>
      </c>
      <c r="BC87" s="3" t="s">
        <v>442</v>
      </c>
      <c r="BD87" s="3" t="s">
        <v>443</v>
      </c>
      <c r="BE87" s="3" t="s">
        <v>878</v>
      </c>
      <c r="BF87" s="3" t="s">
        <v>856</v>
      </c>
      <c r="BG87" s="3" t="s">
        <v>451</v>
      </c>
      <c r="BH87" s="3" t="s">
        <v>430</v>
      </c>
      <c r="BI87" s="3" t="s">
        <v>452</v>
      </c>
      <c r="BJ87" s="3" t="s">
        <v>453</v>
      </c>
      <c r="BK87" s="3" t="s">
        <v>879</v>
      </c>
      <c r="BL87" s="3" t="s">
        <v>857</v>
      </c>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row>
    <row r="88" spans="1:91">
      <c r="C88" s="59" t="s">
        <v>818</v>
      </c>
      <c r="D88" s="59" t="s">
        <v>818</v>
      </c>
      <c r="E88" s="61" t="s">
        <v>818</v>
      </c>
      <c r="F88">
        <v>1</v>
      </c>
      <c r="S88" s="29"/>
      <c r="U88">
        <v>4205</v>
      </c>
      <c r="V88">
        <v>4522</v>
      </c>
      <c r="W88">
        <v>3929</v>
      </c>
      <c r="X88">
        <v>4224</v>
      </c>
      <c r="Y88">
        <v>4291</v>
      </c>
      <c r="Z88">
        <v>4614</v>
      </c>
      <c r="AA88">
        <v>4009</v>
      </c>
      <c r="AB88">
        <v>4311</v>
      </c>
      <c r="AC88">
        <v>3410</v>
      </c>
      <c r="AD88">
        <v>3667</v>
      </c>
      <c r="AE88">
        <v>4167</v>
      </c>
      <c r="AF88">
        <v>4480</v>
      </c>
      <c r="AG88">
        <v>3893</v>
      </c>
      <c r="AH88">
        <v>4186</v>
      </c>
      <c r="AI88">
        <v>3410</v>
      </c>
      <c r="AJ88">
        <v>3667</v>
      </c>
      <c r="AK88">
        <v>4135</v>
      </c>
      <c r="AL88">
        <v>4447</v>
      </c>
      <c r="AM88">
        <v>3848</v>
      </c>
      <c r="AN88">
        <v>4138</v>
      </c>
      <c r="AO88">
        <v>3313</v>
      </c>
      <c r="AP88">
        <v>3563</v>
      </c>
      <c r="AQ88">
        <v>2968</v>
      </c>
      <c r="AR88">
        <v>3191</v>
      </c>
      <c r="AS88">
        <v>3754</v>
      </c>
      <c r="AT88">
        <v>4037</v>
      </c>
      <c r="AU88">
        <v>3223</v>
      </c>
      <c r="AV88">
        <v>3465</v>
      </c>
      <c r="AW88">
        <v>2888</v>
      </c>
      <c r="AX88">
        <v>3106</v>
      </c>
      <c r="AY88">
        <v>3848</v>
      </c>
      <c r="AZ88">
        <v>4138</v>
      </c>
      <c r="BA88">
        <v>3646</v>
      </c>
      <c r="BB88">
        <v>3920</v>
      </c>
      <c r="BC88">
        <v>3082</v>
      </c>
      <c r="BD88">
        <v>3314</v>
      </c>
      <c r="BE88">
        <v>2701</v>
      </c>
      <c r="BF88">
        <v>2904</v>
      </c>
      <c r="BG88">
        <v>3498</v>
      </c>
      <c r="BH88">
        <v>3761</v>
      </c>
      <c r="BI88">
        <v>2943</v>
      </c>
      <c r="BJ88">
        <v>3164</v>
      </c>
      <c r="BK88">
        <v>2557</v>
      </c>
      <c r="BL88">
        <v>2750</v>
      </c>
    </row>
    <row r="89" spans="1:91">
      <c r="A89" s="62" t="s">
        <v>936</v>
      </c>
      <c r="B89" s="62" t="s">
        <v>335</v>
      </c>
      <c r="C89" s="59" t="s">
        <v>895</v>
      </c>
      <c r="D89" s="59">
        <v>1945</v>
      </c>
      <c r="E89" s="61" t="s">
        <v>642</v>
      </c>
      <c r="F89">
        <v>1</v>
      </c>
      <c r="G89" s="37">
        <v>0.35</v>
      </c>
      <c r="H89" s="3">
        <v>2.5</v>
      </c>
      <c r="I89" s="33">
        <v>5.324995484914663E-3</v>
      </c>
      <c r="J89" s="11">
        <v>-0.1295133979431248</v>
      </c>
      <c r="K89" s="11">
        <v>1.0000258330160208</v>
      </c>
      <c r="L89" s="11">
        <v>3.1211009110096305E-3</v>
      </c>
      <c r="M89" s="33">
        <v>0.12225481119525036</v>
      </c>
      <c r="N89" s="11">
        <v>-0.85924242555006991</v>
      </c>
      <c r="O89" s="11">
        <v>4.1431439055419368</v>
      </c>
      <c r="P89" s="11">
        <v>31.08556561832571</v>
      </c>
      <c r="Q89" s="41">
        <v>-2E-3</v>
      </c>
      <c r="R89" s="47">
        <v>59</v>
      </c>
      <c r="S89" s="29">
        <v>-1.4E-2</v>
      </c>
      <c r="T89" s="3">
        <v>0</v>
      </c>
      <c r="U89" s="62" t="s">
        <v>436</v>
      </c>
      <c r="V89" s="62" t="s">
        <v>437</v>
      </c>
      <c r="W89" s="62" t="s">
        <v>550</v>
      </c>
      <c r="X89" s="62" t="s">
        <v>513</v>
      </c>
      <c r="Y89" s="62" t="s">
        <v>438</v>
      </c>
      <c r="Z89" s="62" t="s">
        <v>439</v>
      </c>
      <c r="AA89" s="62" t="s">
        <v>551</v>
      </c>
      <c r="AB89" s="62" t="s">
        <v>512</v>
      </c>
      <c r="AC89" s="62" t="s">
        <v>775</v>
      </c>
      <c r="AD89" s="62" t="s">
        <v>776</v>
      </c>
      <c r="AE89" s="62" t="s">
        <v>440</v>
      </c>
      <c r="AF89" s="62" t="s">
        <v>441</v>
      </c>
      <c r="AG89" s="62" t="s">
        <v>455</v>
      </c>
      <c r="AH89" s="62" t="s">
        <v>456</v>
      </c>
      <c r="AI89" t="s">
        <v>465</v>
      </c>
      <c r="AJ89" t="s">
        <v>554</v>
      </c>
      <c r="AK89" t="s">
        <v>444</v>
      </c>
      <c r="AL89" t="s">
        <v>445</v>
      </c>
      <c r="AM89" t="s">
        <v>449</v>
      </c>
      <c r="AN89" t="s">
        <v>446</v>
      </c>
      <c r="AO89" t="s">
        <v>546</v>
      </c>
      <c r="AP89" t="s">
        <v>547</v>
      </c>
      <c r="AQ89" t="s">
        <v>876</v>
      </c>
      <c r="AR89" t="s">
        <v>854</v>
      </c>
      <c r="AS89" s="3" t="s">
        <v>454</v>
      </c>
      <c r="AT89" s="3" t="s">
        <v>448</v>
      </c>
      <c r="AU89" s="3" t="s">
        <v>548</v>
      </c>
      <c r="AV89" s="3" t="s">
        <v>549</v>
      </c>
      <c r="AW89" s="3" t="s">
        <v>877</v>
      </c>
      <c r="AX89" s="3" t="s">
        <v>855</v>
      </c>
      <c r="AY89" s="3" t="s">
        <v>538</v>
      </c>
      <c r="AZ89" s="3" t="s">
        <v>539</v>
      </c>
      <c r="BA89" s="3" t="s">
        <v>450</v>
      </c>
      <c r="BB89" s="3" t="s">
        <v>429</v>
      </c>
      <c r="BC89" s="3" t="s">
        <v>442</v>
      </c>
      <c r="BD89" s="3" t="s">
        <v>443</v>
      </c>
      <c r="BE89" s="3" t="s">
        <v>878</v>
      </c>
      <c r="BF89" s="3" t="s">
        <v>856</v>
      </c>
      <c r="BG89" s="3" t="s">
        <v>451</v>
      </c>
      <c r="BH89" s="3" t="s">
        <v>430</v>
      </c>
      <c r="BI89" s="3" t="s">
        <v>452</v>
      </c>
      <c r="BJ89" s="3" t="s">
        <v>453</v>
      </c>
      <c r="BK89" s="3" t="s">
        <v>879</v>
      </c>
      <c r="BL89" s="3" t="s">
        <v>857</v>
      </c>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row>
    <row r="90" spans="1:91">
      <c r="C90" s="59" t="s">
        <v>818</v>
      </c>
      <c r="D90" s="59" t="s">
        <v>818</v>
      </c>
      <c r="E90" s="61" t="s">
        <v>818</v>
      </c>
      <c r="F90">
        <v>1</v>
      </c>
      <c r="S90" s="29"/>
      <c r="U90">
        <v>6126</v>
      </c>
      <c r="V90">
        <v>6587</v>
      </c>
      <c r="W90">
        <v>5723</v>
      </c>
      <c r="X90">
        <v>6153</v>
      </c>
      <c r="Y90">
        <v>6251</v>
      </c>
      <c r="Z90">
        <v>6721</v>
      </c>
      <c r="AA90">
        <v>5839</v>
      </c>
      <c r="AB90">
        <v>6279</v>
      </c>
      <c r="AC90">
        <v>4967</v>
      </c>
      <c r="AD90">
        <v>5341</v>
      </c>
      <c r="AE90">
        <v>6070</v>
      </c>
      <c r="AF90">
        <v>6526</v>
      </c>
      <c r="AG90">
        <v>5670</v>
      </c>
      <c r="AH90">
        <v>6097</v>
      </c>
      <c r="AI90">
        <v>4967</v>
      </c>
      <c r="AJ90">
        <v>5341</v>
      </c>
      <c r="AK90">
        <v>6024</v>
      </c>
      <c r="AL90">
        <v>6477</v>
      </c>
      <c r="AM90">
        <v>5606</v>
      </c>
      <c r="AN90">
        <v>6027</v>
      </c>
      <c r="AO90">
        <v>4827</v>
      </c>
      <c r="AP90">
        <v>5190</v>
      </c>
      <c r="AQ90">
        <v>4323</v>
      </c>
      <c r="AR90">
        <v>4648</v>
      </c>
      <c r="AS90">
        <v>5469</v>
      </c>
      <c r="AT90">
        <v>5880</v>
      </c>
      <c r="AU90">
        <v>4694</v>
      </c>
      <c r="AV90">
        <v>5047</v>
      </c>
      <c r="AW90">
        <v>4207</v>
      </c>
      <c r="AX90">
        <v>4524</v>
      </c>
      <c r="AY90">
        <v>5606</v>
      </c>
      <c r="AZ90">
        <v>6027</v>
      </c>
      <c r="BA90">
        <v>5310</v>
      </c>
      <c r="BB90">
        <v>5710</v>
      </c>
      <c r="BC90">
        <v>4490</v>
      </c>
      <c r="BD90">
        <v>4828</v>
      </c>
      <c r="BE90">
        <v>3934</v>
      </c>
      <c r="BF90">
        <v>4230</v>
      </c>
      <c r="BG90">
        <v>5095</v>
      </c>
      <c r="BH90">
        <v>5479</v>
      </c>
      <c r="BI90">
        <v>4287</v>
      </c>
      <c r="BJ90">
        <v>4609</v>
      </c>
      <c r="BK90">
        <v>3725</v>
      </c>
      <c r="BL90">
        <v>4005</v>
      </c>
    </row>
    <row r="91" spans="1:91">
      <c r="A91" s="62" t="s">
        <v>937</v>
      </c>
      <c r="B91" s="62" t="s">
        <v>335</v>
      </c>
      <c r="C91" s="59" t="s">
        <v>895</v>
      </c>
      <c r="D91" s="59">
        <v>2850</v>
      </c>
      <c r="E91" s="61" t="s">
        <v>642</v>
      </c>
      <c r="F91">
        <v>1</v>
      </c>
      <c r="G91" s="37">
        <v>0.9</v>
      </c>
      <c r="H91" s="3">
        <v>3.5</v>
      </c>
      <c r="I91" s="33">
        <v>-2.5474539830967063E-4</v>
      </c>
      <c r="J91" s="11">
        <v>-5.0334837746855342E-2</v>
      </c>
      <c r="K91" s="11">
        <v>0.79709027718507086</v>
      </c>
      <c r="L91" s="11">
        <v>1.8565296203757069E-2</v>
      </c>
      <c r="M91" s="33">
        <v>2.9343000128142525E-2</v>
      </c>
      <c r="N91" s="11">
        <v>-0.30865642412975219</v>
      </c>
      <c r="O91" s="11">
        <v>2.5291236609061305</v>
      </c>
      <c r="P91" s="11">
        <v>31.162134764055867</v>
      </c>
      <c r="Q91" s="41">
        <v>-2.3999999999999998E-3</v>
      </c>
      <c r="R91" s="47">
        <v>56</v>
      </c>
      <c r="S91" s="29">
        <v>-1.41E-2</v>
      </c>
      <c r="T91" s="3">
        <v>0</v>
      </c>
      <c r="U91" s="62" t="s">
        <v>436</v>
      </c>
      <c r="V91" s="62" t="s">
        <v>437</v>
      </c>
      <c r="W91" s="62" t="s">
        <v>550</v>
      </c>
      <c r="X91" s="62" t="s">
        <v>513</v>
      </c>
      <c r="Y91" s="62" t="s">
        <v>438</v>
      </c>
      <c r="Z91" s="62" t="s">
        <v>439</v>
      </c>
      <c r="AA91" s="62" t="s">
        <v>551</v>
      </c>
      <c r="AB91" s="62" t="s">
        <v>512</v>
      </c>
      <c r="AC91" s="62" t="s">
        <v>775</v>
      </c>
      <c r="AD91" s="62" t="s">
        <v>776</v>
      </c>
      <c r="AE91" s="62" t="s">
        <v>440</v>
      </c>
      <c r="AF91" s="62" t="s">
        <v>441</v>
      </c>
      <c r="AG91" s="62" t="s">
        <v>455</v>
      </c>
      <c r="AH91" s="62" t="s">
        <v>456</v>
      </c>
      <c r="AI91" t="s">
        <v>465</v>
      </c>
      <c r="AJ91" t="s">
        <v>554</v>
      </c>
      <c r="AK91" t="s">
        <v>444</v>
      </c>
      <c r="AL91" t="s">
        <v>445</v>
      </c>
      <c r="AM91" t="s">
        <v>449</v>
      </c>
      <c r="AN91" t="s">
        <v>446</v>
      </c>
      <c r="AO91" t="s">
        <v>546</v>
      </c>
      <c r="AP91" t="s">
        <v>547</v>
      </c>
      <c r="AQ91" t="s">
        <v>876</v>
      </c>
      <c r="AR91" t="s">
        <v>854</v>
      </c>
      <c r="AS91" s="3" t="s">
        <v>454</v>
      </c>
      <c r="AT91" s="3" t="s">
        <v>448</v>
      </c>
      <c r="AU91" s="3" t="s">
        <v>548</v>
      </c>
      <c r="AV91" s="3" t="s">
        <v>549</v>
      </c>
      <c r="AW91" s="3" t="s">
        <v>877</v>
      </c>
      <c r="AX91" s="3" t="s">
        <v>855</v>
      </c>
      <c r="AY91" s="3" t="s">
        <v>538</v>
      </c>
      <c r="AZ91" s="3" t="s">
        <v>539</v>
      </c>
      <c r="BA91" s="3" t="s">
        <v>450</v>
      </c>
      <c r="BB91" s="3" t="s">
        <v>429</v>
      </c>
      <c r="BC91" s="3" t="s">
        <v>442</v>
      </c>
      <c r="BD91" s="3" t="s">
        <v>443</v>
      </c>
      <c r="BE91" s="3" t="s">
        <v>878</v>
      </c>
      <c r="BF91" s="3" t="s">
        <v>856</v>
      </c>
      <c r="BG91" s="3" t="s">
        <v>451</v>
      </c>
      <c r="BH91" s="3" t="s">
        <v>430</v>
      </c>
      <c r="BI91" s="3" t="s">
        <v>452</v>
      </c>
      <c r="BJ91" s="3" t="s">
        <v>453</v>
      </c>
      <c r="BK91" s="3" t="s">
        <v>879</v>
      </c>
      <c r="BL91" s="3" t="s">
        <v>857</v>
      </c>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row>
    <row r="92" spans="1:91">
      <c r="C92" s="59" t="s">
        <v>818</v>
      </c>
      <c r="D92" s="59" t="s">
        <v>818</v>
      </c>
      <c r="E92" s="61" t="s">
        <v>818</v>
      </c>
      <c r="F92">
        <v>1</v>
      </c>
      <c r="S92" s="29"/>
      <c r="U92">
        <v>7563</v>
      </c>
      <c r="V92">
        <v>8132</v>
      </c>
      <c r="W92">
        <v>7066</v>
      </c>
      <c r="X92">
        <v>7597</v>
      </c>
      <c r="Y92">
        <v>7717</v>
      </c>
      <c r="Z92">
        <v>8298</v>
      </c>
      <c r="AA92">
        <v>7210</v>
      </c>
      <c r="AB92">
        <v>7753</v>
      </c>
      <c r="AC92">
        <v>6133</v>
      </c>
      <c r="AD92">
        <v>6594</v>
      </c>
      <c r="AE92">
        <v>7494</v>
      </c>
      <c r="AF92">
        <v>8058</v>
      </c>
      <c r="AG92">
        <v>7001</v>
      </c>
      <c r="AH92">
        <v>7528</v>
      </c>
      <c r="AI92">
        <v>6133</v>
      </c>
      <c r="AJ92">
        <v>6594</v>
      </c>
      <c r="AK92">
        <v>7437</v>
      </c>
      <c r="AL92">
        <v>7997</v>
      </c>
      <c r="AM92">
        <v>6921</v>
      </c>
      <c r="AN92">
        <v>7442</v>
      </c>
      <c r="AO92">
        <v>5959</v>
      </c>
      <c r="AP92">
        <v>6408</v>
      </c>
      <c r="AQ92">
        <v>5337</v>
      </c>
      <c r="AR92">
        <v>5739</v>
      </c>
      <c r="AS92">
        <v>6752</v>
      </c>
      <c r="AT92">
        <v>7260</v>
      </c>
      <c r="AU92">
        <v>5796</v>
      </c>
      <c r="AV92">
        <v>6232</v>
      </c>
      <c r="AW92">
        <v>5195</v>
      </c>
      <c r="AX92">
        <v>5586</v>
      </c>
      <c r="AY92">
        <v>6921</v>
      </c>
      <c r="AZ92">
        <v>7442</v>
      </c>
      <c r="BA92">
        <v>6557</v>
      </c>
      <c r="BB92">
        <v>7050</v>
      </c>
      <c r="BC92">
        <v>5543</v>
      </c>
      <c r="BD92">
        <v>5961</v>
      </c>
      <c r="BE92">
        <v>4857</v>
      </c>
      <c r="BF92">
        <v>5223</v>
      </c>
      <c r="BG92">
        <v>6291</v>
      </c>
      <c r="BH92">
        <v>6765</v>
      </c>
      <c r="BI92">
        <v>5293</v>
      </c>
      <c r="BJ92">
        <v>5691</v>
      </c>
      <c r="BK92">
        <v>4599</v>
      </c>
      <c r="BL92">
        <v>4945</v>
      </c>
    </row>
    <row r="93" spans="1:91">
      <c r="A93" s="62" t="s">
        <v>938</v>
      </c>
      <c r="B93" s="62" t="s">
        <v>335</v>
      </c>
      <c r="C93" s="59" t="s">
        <v>895</v>
      </c>
      <c r="D93" s="59">
        <v>2870</v>
      </c>
      <c r="E93" s="61" t="s">
        <v>896</v>
      </c>
      <c r="F93">
        <v>1</v>
      </c>
      <c r="G93" s="37">
        <v>0.7</v>
      </c>
      <c r="H93" s="3">
        <v>2.8</v>
      </c>
      <c r="I93" s="33">
        <v>2.1848268300383249E-3</v>
      </c>
      <c r="J93" s="11">
        <v>-8.9489093377519077E-2</v>
      </c>
      <c r="K93" s="11">
        <v>0.89765873629622361</v>
      </c>
      <c r="L93" s="11">
        <v>-1.7438567226776593E-3</v>
      </c>
      <c r="M93" s="33">
        <v>6.9835822769000744E-2</v>
      </c>
      <c r="N93" s="11">
        <v>-0.67775839373297986</v>
      </c>
      <c r="O93" s="11">
        <v>4.4679657675821485</v>
      </c>
      <c r="P93" s="11">
        <v>46.637852559363417</v>
      </c>
      <c r="Q93" s="41">
        <v>-2.0999999999999999E-3</v>
      </c>
      <c r="R93" s="47">
        <v>58</v>
      </c>
      <c r="S93" s="29">
        <v>-2.1899999999999999E-2</v>
      </c>
      <c r="T93" s="3">
        <v>0</v>
      </c>
      <c r="U93" s="62" t="s">
        <v>436</v>
      </c>
      <c r="V93" s="62" t="s">
        <v>437</v>
      </c>
      <c r="W93" s="62" t="s">
        <v>550</v>
      </c>
      <c r="X93" s="62" t="s">
        <v>513</v>
      </c>
      <c r="Y93" s="62" t="s">
        <v>438</v>
      </c>
      <c r="Z93" s="62" t="s">
        <v>439</v>
      </c>
      <c r="AA93" s="62" t="s">
        <v>551</v>
      </c>
      <c r="AB93" s="62" t="s">
        <v>512</v>
      </c>
      <c r="AC93" s="62" t="s">
        <v>775</v>
      </c>
      <c r="AD93" s="62" t="s">
        <v>776</v>
      </c>
      <c r="AE93" s="62" t="s">
        <v>440</v>
      </c>
      <c r="AF93" s="62" t="s">
        <v>441</v>
      </c>
      <c r="AG93" s="62" t="s">
        <v>455</v>
      </c>
      <c r="AH93" s="62" t="s">
        <v>456</v>
      </c>
      <c r="AI93" t="s">
        <v>465</v>
      </c>
      <c r="AJ93" t="s">
        <v>554</v>
      </c>
      <c r="AK93" t="s">
        <v>444</v>
      </c>
      <c r="AL93" t="s">
        <v>445</v>
      </c>
      <c r="AM93" t="s">
        <v>449</v>
      </c>
      <c r="AN93" t="s">
        <v>446</v>
      </c>
      <c r="AO93" t="s">
        <v>546</v>
      </c>
      <c r="AP93" t="s">
        <v>547</v>
      </c>
      <c r="AQ93" t="s">
        <v>876</v>
      </c>
      <c r="AR93" t="s">
        <v>854</v>
      </c>
      <c r="AS93" s="3" t="s">
        <v>454</v>
      </c>
      <c r="AT93" s="3" t="s">
        <v>448</v>
      </c>
      <c r="AU93" s="3" t="s">
        <v>548</v>
      </c>
      <c r="AV93" s="3" t="s">
        <v>549</v>
      </c>
      <c r="AW93" s="3" t="s">
        <v>877</v>
      </c>
      <c r="AX93" s="3" t="s">
        <v>855</v>
      </c>
      <c r="AY93" s="3" t="s">
        <v>538</v>
      </c>
      <c r="AZ93" s="3" t="s">
        <v>539</v>
      </c>
      <c r="BA93" s="3" t="s">
        <v>450</v>
      </c>
      <c r="BB93" s="3" t="s">
        <v>429</v>
      </c>
      <c r="BC93" s="3" t="s">
        <v>442</v>
      </c>
      <c r="BD93" s="3" t="s">
        <v>443</v>
      </c>
      <c r="BE93" s="3" t="s">
        <v>878</v>
      </c>
      <c r="BF93" s="3" t="s">
        <v>856</v>
      </c>
      <c r="BG93" s="3" t="s">
        <v>451</v>
      </c>
      <c r="BH93" s="3" t="s">
        <v>430</v>
      </c>
      <c r="BI93" s="3" t="s">
        <v>452</v>
      </c>
      <c r="BJ93" s="3" t="s">
        <v>453</v>
      </c>
      <c r="BK93" s="3" t="s">
        <v>879</v>
      </c>
      <c r="BL93" s="3" t="s">
        <v>857</v>
      </c>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row>
    <row r="94" spans="1:91">
      <c r="C94" s="59" t="s">
        <v>818</v>
      </c>
      <c r="D94" s="59" t="s">
        <v>818</v>
      </c>
      <c r="E94" s="61" t="s">
        <v>818</v>
      </c>
      <c r="F94">
        <v>1</v>
      </c>
      <c r="S94" s="29"/>
      <c r="U94">
        <v>10138</v>
      </c>
      <c r="V94">
        <v>10901</v>
      </c>
      <c r="W94">
        <v>9471</v>
      </c>
      <c r="X94">
        <v>10184</v>
      </c>
      <c r="Y94">
        <v>10345</v>
      </c>
      <c r="Z94">
        <v>11123</v>
      </c>
      <c r="AA94">
        <v>9664</v>
      </c>
      <c r="AB94">
        <v>10392</v>
      </c>
      <c r="AC94">
        <v>8220</v>
      </c>
      <c r="AD94">
        <v>8839</v>
      </c>
      <c r="AE94">
        <v>10045</v>
      </c>
      <c r="AF94">
        <v>10801</v>
      </c>
      <c r="AG94">
        <v>9384</v>
      </c>
      <c r="AH94">
        <v>10091</v>
      </c>
      <c r="AI94">
        <v>8220</v>
      </c>
      <c r="AJ94">
        <v>8839</v>
      </c>
      <c r="AK94">
        <v>9969</v>
      </c>
      <c r="AL94">
        <v>10720</v>
      </c>
      <c r="AM94">
        <v>9277</v>
      </c>
      <c r="AN94">
        <v>9975</v>
      </c>
      <c r="AO94">
        <v>7988</v>
      </c>
      <c r="AP94">
        <v>8589</v>
      </c>
      <c r="AQ94">
        <v>7154</v>
      </c>
      <c r="AR94">
        <v>7693</v>
      </c>
      <c r="AS94">
        <v>9051</v>
      </c>
      <c r="AT94">
        <v>9732</v>
      </c>
      <c r="AU94">
        <v>7769</v>
      </c>
      <c r="AV94">
        <v>8353</v>
      </c>
      <c r="AW94">
        <v>6963</v>
      </c>
      <c r="AX94">
        <v>7487</v>
      </c>
      <c r="AY94">
        <v>9277</v>
      </c>
      <c r="AZ94">
        <v>9975</v>
      </c>
      <c r="BA94">
        <v>8789</v>
      </c>
      <c r="BB94">
        <v>9450</v>
      </c>
      <c r="BC94">
        <v>7431</v>
      </c>
      <c r="BD94">
        <v>7990</v>
      </c>
      <c r="BE94">
        <v>6511</v>
      </c>
      <c r="BF94">
        <v>7001</v>
      </c>
      <c r="BG94">
        <v>8433</v>
      </c>
      <c r="BH94">
        <v>9068</v>
      </c>
      <c r="BI94">
        <v>7094</v>
      </c>
      <c r="BJ94">
        <v>7628</v>
      </c>
      <c r="BK94">
        <v>6164</v>
      </c>
      <c r="BL94">
        <v>6628</v>
      </c>
    </row>
    <row r="95" spans="1:91">
      <c r="A95" s="62" t="s">
        <v>939</v>
      </c>
      <c r="B95" s="62" t="s">
        <v>335</v>
      </c>
      <c r="C95" s="59" t="s">
        <v>895</v>
      </c>
      <c r="D95" s="59">
        <v>2890</v>
      </c>
      <c r="E95" s="61" t="s">
        <v>896</v>
      </c>
      <c r="F95">
        <v>1</v>
      </c>
      <c r="G95" s="37">
        <v>0.9</v>
      </c>
      <c r="H95" s="3">
        <v>3.3</v>
      </c>
      <c r="I95" s="33">
        <v>-2.7812405644550174E-3</v>
      </c>
      <c r="J95" s="11">
        <v>-4.0853713973359657E-2</v>
      </c>
      <c r="K95" s="11">
        <v>0.68900549847699899</v>
      </c>
      <c r="L95" s="11">
        <v>2.5117211960609946E-2</v>
      </c>
      <c r="M95" s="33">
        <v>4.2609744583034709E-2</v>
      </c>
      <c r="N95" s="11">
        <v>-0.47705028955700413</v>
      </c>
      <c r="O95" s="11">
        <v>3.7957288180949389</v>
      </c>
      <c r="P95" s="11">
        <v>46.672092749135949</v>
      </c>
      <c r="Q95" s="41">
        <v>-2.5000000000000001E-3</v>
      </c>
      <c r="R95" s="47">
        <v>58</v>
      </c>
      <c r="S95" s="29">
        <v>-0.02</v>
      </c>
      <c r="T95" s="3">
        <v>0</v>
      </c>
      <c r="U95" s="62" t="s">
        <v>436</v>
      </c>
      <c r="V95" s="62" t="s">
        <v>437</v>
      </c>
      <c r="W95" s="62" t="s">
        <v>550</v>
      </c>
      <c r="X95" s="62" t="s">
        <v>513</v>
      </c>
      <c r="Y95" s="62" t="s">
        <v>438</v>
      </c>
      <c r="Z95" s="62" t="s">
        <v>439</v>
      </c>
      <c r="AA95" s="62" t="s">
        <v>551</v>
      </c>
      <c r="AB95" s="62" t="s">
        <v>512</v>
      </c>
      <c r="AC95" s="62" t="s">
        <v>775</v>
      </c>
      <c r="AD95" s="62" t="s">
        <v>776</v>
      </c>
      <c r="AE95" s="62" t="s">
        <v>440</v>
      </c>
      <c r="AF95" s="62" t="s">
        <v>441</v>
      </c>
      <c r="AG95" s="62" t="s">
        <v>455</v>
      </c>
      <c r="AH95" s="62" t="s">
        <v>456</v>
      </c>
      <c r="AI95" t="s">
        <v>465</v>
      </c>
      <c r="AJ95" t="s">
        <v>554</v>
      </c>
      <c r="AK95" t="s">
        <v>444</v>
      </c>
      <c r="AL95" t="s">
        <v>445</v>
      </c>
      <c r="AM95" t="s">
        <v>449</v>
      </c>
      <c r="AN95" t="s">
        <v>446</v>
      </c>
      <c r="AO95" t="s">
        <v>546</v>
      </c>
      <c r="AP95" t="s">
        <v>547</v>
      </c>
      <c r="AQ95" t="s">
        <v>876</v>
      </c>
      <c r="AR95" t="s">
        <v>854</v>
      </c>
      <c r="AS95" s="3" t="s">
        <v>454</v>
      </c>
      <c r="AT95" s="3" t="s">
        <v>448</v>
      </c>
      <c r="AU95" s="3" t="s">
        <v>548</v>
      </c>
      <c r="AV95" s="3" t="s">
        <v>549</v>
      </c>
      <c r="AW95" s="3" t="s">
        <v>877</v>
      </c>
      <c r="AX95" s="3" t="s">
        <v>855</v>
      </c>
      <c r="AY95" s="3" t="s">
        <v>538</v>
      </c>
      <c r="AZ95" s="3" t="s">
        <v>539</v>
      </c>
      <c r="BA95" s="3" t="s">
        <v>450</v>
      </c>
      <c r="BB95" s="3" t="s">
        <v>429</v>
      </c>
      <c r="BC95" s="3" t="s">
        <v>442</v>
      </c>
      <c r="BD95" s="3" t="s">
        <v>443</v>
      </c>
      <c r="BE95" s="3" t="s">
        <v>878</v>
      </c>
      <c r="BF95" s="3" t="s">
        <v>856</v>
      </c>
      <c r="BG95" s="3" t="s">
        <v>451</v>
      </c>
      <c r="BH95" s="3" t="s">
        <v>430</v>
      </c>
      <c r="BI95" s="3" t="s">
        <v>452</v>
      </c>
      <c r="BJ95" s="3" t="s">
        <v>453</v>
      </c>
      <c r="BK95" s="3" t="s">
        <v>879</v>
      </c>
      <c r="BL95" s="3" t="s">
        <v>857</v>
      </c>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row>
    <row r="96" spans="1:91">
      <c r="C96" s="59" t="s">
        <v>818</v>
      </c>
      <c r="D96" s="59" t="s">
        <v>818</v>
      </c>
      <c r="E96" s="61" t="s">
        <v>818</v>
      </c>
      <c r="F96">
        <v>1</v>
      </c>
      <c r="S96" s="29"/>
      <c r="U96">
        <v>12530</v>
      </c>
      <c r="V96">
        <v>13473</v>
      </c>
      <c r="W96">
        <v>11706</v>
      </c>
      <c r="X96">
        <v>12587</v>
      </c>
      <c r="Y96">
        <v>12786</v>
      </c>
      <c r="Z96">
        <v>13748</v>
      </c>
      <c r="AA96">
        <v>11945</v>
      </c>
      <c r="AB96">
        <v>12844</v>
      </c>
      <c r="AC96">
        <v>10160</v>
      </c>
      <c r="AD96">
        <v>10925</v>
      </c>
      <c r="AE96">
        <v>12415</v>
      </c>
      <c r="AF96">
        <v>13350</v>
      </c>
      <c r="AG96">
        <v>11599</v>
      </c>
      <c r="AH96">
        <v>12472</v>
      </c>
      <c r="AI96">
        <v>10160</v>
      </c>
      <c r="AJ96">
        <v>10925</v>
      </c>
      <c r="AK96">
        <v>12322</v>
      </c>
      <c r="AL96">
        <v>13249</v>
      </c>
      <c r="AM96">
        <v>11466</v>
      </c>
      <c r="AN96">
        <v>12329</v>
      </c>
      <c r="AO96">
        <v>9873</v>
      </c>
      <c r="AP96">
        <v>10616</v>
      </c>
      <c r="AQ96">
        <v>8843</v>
      </c>
      <c r="AR96">
        <v>9508</v>
      </c>
      <c r="AS96">
        <v>11186</v>
      </c>
      <c r="AT96">
        <v>12028</v>
      </c>
      <c r="AU96">
        <v>9602</v>
      </c>
      <c r="AV96">
        <v>10325</v>
      </c>
      <c r="AW96">
        <v>8606</v>
      </c>
      <c r="AX96">
        <v>9254</v>
      </c>
      <c r="AY96">
        <v>11466</v>
      </c>
      <c r="AZ96">
        <v>12329</v>
      </c>
      <c r="BA96">
        <v>10862</v>
      </c>
      <c r="BB96">
        <v>11680</v>
      </c>
      <c r="BC96">
        <v>9184</v>
      </c>
      <c r="BD96">
        <v>9875</v>
      </c>
      <c r="BE96">
        <v>8047</v>
      </c>
      <c r="BF96">
        <v>8653</v>
      </c>
      <c r="BG96">
        <v>10423</v>
      </c>
      <c r="BH96">
        <v>11207</v>
      </c>
      <c r="BI96">
        <v>8769</v>
      </c>
      <c r="BJ96">
        <v>9429</v>
      </c>
      <c r="BK96">
        <v>7619</v>
      </c>
      <c r="BL96">
        <v>8192</v>
      </c>
    </row>
    <row r="97" spans="1:91">
      <c r="A97" s="62" t="s">
        <v>940</v>
      </c>
      <c r="B97" s="62" t="s">
        <v>335</v>
      </c>
      <c r="C97" s="59" t="s">
        <v>596</v>
      </c>
      <c r="D97" s="59" t="s">
        <v>597</v>
      </c>
      <c r="E97" s="61" t="s">
        <v>641</v>
      </c>
      <c r="F97">
        <v>1</v>
      </c>
      <c r="G97" s="37">
        <v>0.25</v>
      </c>
      <c r="H97" s="3">
        <v>1</v>
      </c>
      <c r="I97" s="33">
        <v>0.21726485764309261</v>
      </c>
      <c r="J97" s="11">
        <v>-1.2242452641077333</v>
      </c>
      <c r="K97" s="11">
        <v>2.9599138227447748</v>
      </c>
      <c r="L97" s="11">
        <v>1.3555031719866314E-2</v>
      </c>
      <c r="M97" s="33">
        <v>0.42048193740744566</v>
      </c>
      <c r="N97" s="11">
        <v>-1.3504937143889539</v>
      </c>
      <c r="O97" s="11">
        <v>3.282641796538921</v>
      </c>
      <c r="P97" s="11">
        <v>7.9631084054425889</v>
      </c>
      <c r="Q97" s="41">
        <v>-2.5000000000000001E-3</v>
      </c>
      <c r="R97" s="47">
        <v>68</v>
      </c>
      <c r="S97" s="29">
        <v>-4.5750000000000001E-3</v>
      </c>
      <c r="T97" s="3">
        <v>0</v>
      </c>
      <c r="U97" s="60" t="s">
        <v>630</v>
      </c>
      <c r="V97" s="28" t="s">
        <v>631</v>
      </c>
      <c r="W97" s="28" t="s">
        <v>632</v>
      </c>
      <c r="X97" s="60" t="s">
        <v>633</v>
      </c>
      <c r="Y97" s="58" t="s">
        <v>462</v>
      </c>
      <c r="Z97" s="10" t="s">
        <v>570</v>
      </c>
      <c r="AA97" s="10" t="s">
        <v>571</v>
      </c>
      <c r="AB97" s="58" t="s">
        <v>572</v>
      </c>
      <c r="AC97" s="10" t="s">
        <v>573</v>
      </c>
      <c r="AD97" s="10" t="s">
        <v>514</v>
      </c>
      <c r="AE97" s="10" t="s">
        <v>515</v>
      </c>
      <c r="AF97" t="s">
        <v>516</v>
      </c>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row>
    <row r="98" spans="1:91">
      <c r="C98" s="59" t="s">
        <v>818</v>
      </c>
      <c r="D98" s="59" t="s">
        <v>818</v>
      </c>
      <c r="E98" s="61" t="s">
        <v>818</v>
      </c>
      <c r="F98">
        <v>1</v>
      </c>
      <c r="S98" s="29"/>
      <c r="U98" s="34">
        <v>200</v>
      </c>
      <c r="V98">
        <v>220</v>
      </c>
      <c r="W98">
        <v>250</v>
      </c>
      <c r="X98" s="34">
        <v>290</v>
      </c>
      <c r="Y98" s="34">
        <v>330</v>
      </c>
      <c r="Z98">
        <v>355</v>
      </c>
      <c r="AA98">
        <v>380</v>
      </c>
      <c r="AB98" s="34">
        <v>410</v>
      </c>
      <c r="AC98">
        <v>440</v>
      </c>
      <c r="AD98">
        <v>475</v>
      </c>
      <c r="AE98">
        <v>510</v>
      </c>
      <c r="AF98">
        <v>550</v>
      </c>
    </row>
    <row r="99" spans="1:91">
      <c r="A99" s="62" t="s">
        <v>751</v>
      </c>
      <c r="B99" s="62" t="s">
        <v>335</v>
      </c>
      <c r="C99" s="59" t="s">
        <v>596</v>
      </c>
      <c r="D99" s="59" t="s">
        <v>597</v>
      </c>
      <c r="E99" s="61" t="s">
        <v>653</v>
      </c>
      <c r="F99">
        <v>1</v>
      </c>
      <c r="G99" s="37">
        <v>0.125</v>
      </c>
      <c r="H99" s="3">
        <v>0.5</v>
      </c>
      <c r="I99" s="33">
        <v>1.7381188611444178</v>
      </c>
      <c r="J99" s="11">
        <v>-4.8969810564306053</v>
      </c>
      <c r="K99" s="11">
        <v>5.9198276454894483</v>
      </c>
      <c r="L99" s="11">
        <v>1.3555031719874877E-2</v>
      </c>
      <c r="M99" s="33">
        <v>6.7277109985190933</v>
      </c>
      <c r="N99" s="11">
        <v>-10.803949715111578</v>
      </c>
      <c r="O99" s="11">
        <v>13.130567186155661</v>
      </c>
      <c r="P99" s="11">
        <v>15.92621681088518</v>
      </c>
      <c r="Q99" s="41">
        <v>-2.5000000000000001E-3</v>
      </c>
      <c r="R99" s="47">
        <v>68</v>
      </c>
      <c r="S99" s="29">
        <v>-9.1500000000000001E-3</v>
      </c>
      <c r="T99" s="3">
        <v>0</v>
      </c>
      <c r="U99" s="60" t="s">
        <v>630</v>
      </c>
      <c r="V99" s="28" t="s">
        <v>631</v>
      </c>
      <c r="W99" s="28" t="s">
        <v>632</v>
      </c>
      <c r="X99" s="60" t="s">
        <v>633</v>
      </c>
      <c r="Y99" s="58" t="s">
        <v>462</v>
      </c>
      <c r="Z99" s="10" t="s">
        <v>570</v>
      </c>
      <c r="AA99" s="10" t="s">
        <v>571</v>
      </c>
      <c r="AB99" s="58" t="s">
        <v>572</v>
      </c>
      <c r="AC99" s="10" t="s">
        <v>573</v>
      </c>
      <c r="AD99" s="10" t="s">
        <v>514</v>
      </c>
      <c r="AE99" s="10" t="s">
        <v>515</v>
      </c>
      <c r="AF99" t="s">
        <v>516</v>
      </c>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row>
    <row r="100" spans="1:91">
      <c r="C100" s="59" t="s">
        <v>818</v>
      </c>
      <c r="D100" s="59" t="s">
        <v>818</v>
      </c>
      <c r="E100" s="61" t="s">
        <v>818</v>
      </c>
      <c r="F100">
        <v>1</v>
      </c>
      <c r="S100" s="29"/>
      <c r="U100" s="34">
        <v>200</v>
      </c>
      <c r="V100">
        <v>220</v>
      </c>
      <c r="W100">
        <v>250</v>
      </c>
      <c r="X100" s="34">
        <v>290</v>
      </c>
      <c r="Y100" s="34">
        <v>330</v>
      </c>
      <c r="Z100">
        <v>355</v>
      </c>
      <c r="AA100">
        <v>380</v>
      </c>
      <c r="AB100" s="34">
        <v>410</v>
      </c>
      <c r="AC100">
        <v>440</v>
      </c>
      <c r="AD100">
        <v>475</v>
      </c>
      <c r="AE100">
        <v>510</v>
      </c>
      <c r="AF100">
        <v>550</v>
      </c>
    </row>
    <row r="101" spans="1:91">
      <c r="A101" s="62" t="s">
        <v>750</v>
      </c>
      <c r="B101" s="62" t="s">
        <v>335</v>
      </c>
      <c r="C101" s="59" t="s">
        <v>596</v>
      </c>
      <c r="D101" s="59" t="s">
        <v>597</v>
      </c>
      <c r="E101" s="61" t="s">
        <v>642</v>
      </c>
      <c r="F101">
        <v>1</v>
      </c>
      <c r="G101" s="37">
        <v>0.06</v>
      </c>
      <c r="H101" s="3">
        <v>0.25</v>
      </c>
      <c r="I101" s="33">
        <v>13.904950889155343</v>
      </c>
      <c r="J101" s="11">
        <v>-19.587924225722421</v>
      </c>
      <c r="K101" s="11">
        <v>11.839655290978897</v>
      </c>
      <c r="L101" s="11">
        <v>1.3555031719874877E-2</v>
      </c>
      <c r="M101" s="33">
        <v>107.64337597630549</v>
      </c>
      <c r="N101" s="11">
        <v>-86.431597720892626</v>
      </c>
      <c r="O101" s="11">
        <v>52.522268744622643</v>
      </c>
      <c r="P101" s="11">
        <v>31.852433621770359</v>
      </c>
      <c r="Q101" s="41">
        <v>-2.5000000000000001E-3</v>
      </c>
      <c r="R101" s="47">
        <v>68</v>
      </c>
      <c r="S101" s="29">
        <v>-1.83E-2</v>
      </c>
      <c r="T101" s="3">
        <v>0</v>
      </c>
      <c r="U101" s="60" t="s">
        <v>630</v>
      </c>
      <c r="V101" s="28" t="s">
        <v>631</v>
      </c>
      <c r="W101" s="28" t="s">
        <v>632</v>
      </c>
      <c r="X101" s="60" t="s">
        <v>633</v>
      </c>
      <c r="Y101" s="58" t="s">
        <v>462</v>
      </c>
      <c r="Z101" s="10" t="s">
        <v>570</v>
      </c>
      <c r="AA101" s="10" t="s">
        <v>571</v>
      </c>
      <c r="AB101" s="58" t="s">
        <v>572</v>
      </c>
      <c r="AC101" s="10" t="s">
        <v>573</v>
      </c>
      <c r="AD101" s="10" t="s">
        <v>514</v>
      </c>
      <c r="AE101" s="10" t="s">
        <v>515</v>
      </c>
      <c r="AF101" t="s">
        <v>516</v>
      </c>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row>
    <row r="102" spans="1:91">
      <c r="C102" s="59" t="s">
        <v>818</v>
      </c>
      <c r="D102" s="59" t="s">
        <v>818</v>
      </c>
      <c r="E102" s="61" t="s">
        <v>818</v>
      </c>
      <c r="F102">
        <v>1</v>
      </c>
      <c r="S102" s="29"/>
      <c r="U102" s="34">
        <v>200</v>
      </c>
      <c r="V102">
        <v>220</v>
      </c>
      <c r="W102">
        <v>250</v>
      </c>
      <c r="X102" s="34">
        <v>290</v>
      </c>
      <c r="Y102" s="34">
        <v>330</v>
      </c>
      <c r="Z102">
        <v>355</v>
      </c>
      <c r="AA102">
        <v>380</v>
      </c>
      <c r="AB102" s="34">
        <v>410</v>
      </c>
      <c r="AC102">
        <v>440</v>
      </c>
      <c r="AD102">
        <v>475</v>
      </c>
      <c r="AE102">
        <v>510</v>
      </c>
      <c r="AF102">
        <v>550</v>
      </c>
    </row>
    <row r="103" spans="1:91">
      <c r="A103" s="62" t="s">
        <v>753</v>
      </c>
      <c r="B103" s="62" t="s">
        <v>335</v>
      </c>
      <c r="C103" s="59" t="s">
        <v>596</v>
      </c>
      <c r="D103" s="59" t="s">
        <v>598</v>
      </c>
      <c r="E103" s="61" t="s">
        <v>653</v>
      </c>
      <c r="F103">
        <v>1</v>
      </c>
      <c r="G103" s="37">
        <v>0.2</v>
      </c>
      <c r="H103" s="3">
        <v>0.75</v>
      </c>
      <c r="I103" s="33">
        <v>0.26091209443887464</v>
      </c>
      <c r="J103" s="11">
        <v>-1.5519237794405338</v>
      </c>
      <c r="K103" s="11">
        <v>3.1792272412214371</v>
      </c>
      <c r="L103" s="11">
        <v>-1.9149908221774703E-3</v>
      </c>
      <c r="M103" s="33">
        <v>1.2107626919443057</v>
      </c>
      <c r="N103" s="11">
        <v>-3.2414768430275633</v>
      </c>
      <c r="O103" s="11">
        <v>5.0936347506610105</v>
      </c>
      <c r="P103" s="11">
        <v>16.126593229083348</v>
      </c>
      <c r="Q103" s="41">
        <v>-2.2000000000000001E-3</v>
      </c>
      <c r="R103" s="47">
        <v>65</v>
      </c>
      <c r="S103" s="29">
        <v>-1.12E-2</v>
      </c>
      <c r="T103" s="3">
        <v>0</v>
      </c>
      <c r="U103" s="63" t="s">
        <v>514</v>
      </c>
      <c r="V103" s="62" t="s">
        <v>515</v>
      </c>
      <c r="W103" s="62" t="s">
        <v>516</v>
      </c>
      <c r="X103" s="63" t="s">
        <v>506</v>
      </c>
      <c r="Y103" s="62" t="s">
        <v>507</v>
      </c>
      <c r="Z103" s="62" t="s">
        <v>428</v>
      </c>
      <c r="AA103" s="62" t="s">
        <v>508</v>
      </c>
      <c r="AB103" s="62" t="s">
        <v>463</v>
      </c>
      <c r="AC103" t="s">
        <v>517</v>
      </c>
      <c r="AD103" t="s">
        <v>518</v>
      </c>
      <c r="AE103" s="62" t="s">
        <v>527</v>
      </c>
      <c r="AF103" s="63" t="s">
        <v>380</v>
      </c>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row>
    <row r="104" spans="1:91">
      <c r="C104" s="59" t="s">
        <v>818</v>
      </c>
      <c r="D104" s="59" t="s">
        <v>818</v>
      </c>
      <c r="E104" s="61" t="s">
        <v>818</v>
      </c>
      <c r="F104">
        <v>1</v>
      </c>
      <c r="S104" s="29"/>
      <c r="U104" s="34">
        <v>475</v>
      </c>
      <c r="V104">
        <v>510</v>
      </c>
      <c r="W104">
        <v>550</v>
      </c>
      <c r="X104" s="34">
        <v>590</v>
      </c>
      <c r="Y104">
        <v>635</v>
      </c>
      <c r="Z104">
        <v>680</v>
      </c>
      <c r="AA104">
        <v>730</v>
      </c>
      <c r="AB104">
        <v>780</v>
      </c>
      <c r="AC104">
        <v>840</v>
      </c>
      <c r="AD104">
        <v>900</v>
      </c>
      <c r="AE104">
        <v>970</v>
      </c>
      <c r="AF104" s="34">
        <v>1040</v>
      </c>
    </row>
    <row r="105" spans="1:91">
      <c r="A105" s="62" t="s">
        <v>752</v>
      </c>
      <c r="B105" s="62" t="s">
        <v>335</v>
      </c>
      <c r="C105" s="59" t="s">
        <v>596</v>
      </c>
      <c r="D105" s="59" t="s">
        <v>598</v>
      </c>
      <c r="E105" s="61" t="s">
        <v>642</v>
      </c>
      <c r="F105">
        <v>1</v>
      </c>
      <c r="G105" s="37">
        <v>0.1</v>
      </c>
      <c r="H105" s="3">
        <v>0.375</v>
      </c>
      <c r="I105" s="33">
        <v>2.0872967555109931</v>
      </c>
      <c r="J105" s="11">
        <v>-6.2076951177621327</v>
      </c>
      <c r="K105" s="11">
        <v>6.3584544824428733</v>
      </c>
      <c r="L105" s="11">
        <v>-1.9149908221772968E-3</v>
      </c>
      <c r="M105" s="33">
        <v>19.372203071108956</v>
      </c>
      <c r="N105" s="11">
        <v>-25.93181474422056</v>
      </c>
      <c r="O105" s="11">
        <v>20.374539002644052</v>
      </c>
      <c r="P105" s="11">
        <v>32.253186458166695</v>
      </c>
      <c r="Q105" s="41">
        <v>-2.2000000000000001E-3</v>
      </c>
      <c r="R105" s="47">
        <v>65</v>
      </c>
      <c r="S105" s="29">
        <v>-2.24E-2</v>
      </c>
      <c r="T105" s="3">
        <v>0</v>
      </c>
      <c r="U105" s="63" t="s">
        <v>514</v>
      </c>
      <c r="V105" s="62" t="s">
        <v>515</v>
      </c>
      <c r="W105" s="62" t="s">
        <v>516</v>
      </c>
      <c r="X105" s="63" t="s">
        <v>506</v>
      </c>
      <c r="Y105" s="62" t="s">
        <v>507</v>
      </c>
      <c r="Z105" s="62" t="s">
        <v>428</v>
      </c>
      <c r="AA105" s="62" t="s">
        <v>508</v>
      </c>
      <c r="AB105" s="62" t="s">
        <v>463</v>
      </c>
      <c r="AC105" t="s">
        <v>517</v>
      </c>
      <c r="AD105" t="s">
        <v>518</v>
      </c>
      <c r="AE105" s="62" t="s">
        <v>527</v>
      </c>
      <c r="AF105" s="63" t="s">
        <v>380</v>
      </c>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row>
    <row r="106" spans="1:91">
      <c r="C106" s="59" t="s">
        <v>818</v>
      </c>
      <c r="D106" s="59" t="s">
        <v>818</v>
      </c>
      <c r="E106" s="61" t="s">
        <v>818</v>
      </c>
      <c r="F106">
        <v>1</v>
      </c>
      <c r="S106" s="29"/>
      <c r="U106" s="34">
        <v>475</v>
      </c>
      <c r="V106">
        <v>510</v>
      </c>
      <c r="W106">
        <v>550</v>
      </c>
      <c r="X106" s="34">
        <v>590</v>
      </c>
      <c r="Y106">
        <v>635</v>
      </c>
      <c r="Z106">
        <v>680</v>
      </c>
      <c r="AA106">
        <v>730</v>
      </c>
      <c r="AB106">
        <v>780</v>
      </c>
      <c r="AC106">
        <v>840</v>
      </c>
      <c r="AD106">
        <v>900</v>
      </c>
      <c r="AE106">
        <v>970</v>
      </c>
      <c r="AF106" s="34">
        <v>1040</v>
      </c>
    </row>
    <row r="107" spans="1:91">
      <c r="A107" s="62" t="s">
        <v>755</v>
      </c>
      <c r="B107" s="62" t="s">
        <v>335</v>
      </c>
      <c r="C107" s="59" t="s">
        <v>596</v>
      </c>
      <c r="D107" s="59">
        <v>1510</v>
      </c>
      <c r="E107" s="61" t="s">
        <v>653</v>
      </c>
      <c r="F107">
        <v>1</v>
      </c>
      <c r="G107" s="37">
        <v>0.2</v>
      </c>
      <c r="H107" s="3">
        <v>0.9</v>
      </c>
      <c r="I107" s="33">
        <v>0.21114264357862841</v>
      </c>
      <c r="J107" s="11">
        <v>-1.0939232402019972</v>
      </c>
      <c r="K107" s="11">
        <v>2.5179809094790668</v>
      </c>
      <c r="L107" s="11">
        <v>9.7105328636373778E-3</v>
      </c>
      <c r="M107" s="33">
        <v>1.5406628447618911</v>
      </c>
      <c r="N107" s="11">
        <v>-4.2290554915713923</v>
      </c>
      <c r="O107" s="11">
        <v>6.952829697623784</v>
      </c>
      <c r="P107" s="11">
        <v>15.116041457380003</v>
      </c>
      <c r="Q107" s="41">
        <v>-2.3999999999999998E-3</v>
      </c>
      <c r="R107" s="47">
        <v>64</v>
      </c>
      <c r="S107" s="29">
        <v>-1.035E-2</v>
      </c>
      <c r="T107" s="3">
        <v>0</v>
      </c>
      <c r="U107" s="62" t="s">
        <v>507</v>
      </c>
      <c r="V107" s="62" t="s">
        <v>428</v>
      </c>
      <c r="W107" s="62" t="s">
        <v>508</v>
      </c>
      <c r="X107" s="62" t="s">
        <v>463</v>
      </c>
      <c r="Y107" t="s">
        <v>517</v>
      </c>
      <c r="Z107" t="s">
        <v>518</v>
      </c>
      <c r="AA107" s="62" t="s">
        <v>527</v>
      </c>
      <c r="AB107" s="63" t="s">
        <v>380</v>
      </c>
      <c r="AC107" s="58" t="s">
        <v>469</v>
      </c>
      <c r="AD107" s="10" t="s">
        <v>363</v>
      </c>
      <c r="AE107" s="62"/>
      <c r="AF107" s="63"/>
      <c r="AG107" s="58"/>
      <c r="AH107" s="10"/>
      <c r="AI107" s="10"/>
      <c r="AJ107" s="58"/>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row>
    <row r="108" spans="1:91">
      <c r="C108" s="59" t="s">
        <v>818</v>
      </c>
      <c r="D108" s="59" t="s">
        <v>818</v>
      </c>
      <c r="E108" s="61" t="s">
        <v>818</v>
      </c>
      <c r="F108">
        <v>1</v>
      </c>
      <c r="S108" s="29"/>
      <c r="U108">
        <v>635</v>
      </c>
      <c r="V108">
        <v>680</v>
      </c>
      <c r="W108">
        <v>730</v>
      </c>
      <c r="X108">
        <v>780</v>
      </c>
      <c r="Y108">
        <v>840</v>
      </c>
      <c r="Z108">
        <v>900</v>
      </c>
      <c r="AA108">
        <v>970</v>
      </c>
      <c r="AB108" s="34">
        <v>1040</v>
      </c>
      <c r="AC108" s="34">
        <v>1120</v>
      </c>
      <c r="AD108">
        <v>1200</v>
      </c>
      <c r="AF108" s="34"/>
      <c r="AG108" s="34"/>
      <c r="AJ108" s="34"/>
    </row>
    <row r="109" spans="1:91">
      <c r="A109" s="62" t="s">
        <v>754</v>
      </c>
      <c r="B109" s="62" t="s">
        <v>335</v>
      </c>
      <c r="C109" s="59" t="s">
        <v>596</v>
      </c>
      <c r="D109" s="59">
        <v>1510</v>
      </c>
      <c r="E109" s="61" t="s">
        <v>642</v>
      </c>
      <c r="F109">
        <v>1</v>
      </c>
      <c r="G109" s="37">
        <v>0.1</v>
      </c>
      <c r="H109" s="3">
        <v>0.45</v>
      </c>
      <c r="I109" s="33">
        <v>1.689141148629087</v>
      </c>
      <c r="J109" s="11">
        <v>-4.3756929608080419</v>
      </c>
      <c r="K109" s="11">
        <v>5.035961818958147</v>
      </c>
      <c r="L109" s="11">
        <v>9.7105328636364063E-3</v>
      </c>
      <c r="M109" s="33">
        <v>24.650605516189977</v>
      </c>
      <c r="N109" s="11">
        <v>-33.832443932570882</v>
      </c>
      <c r="O109" s="11">
        <v>27.811318790495065</v>
      </c>
      <c r="P109" s="11">
        <v>30.232082914760014</v>
      </c>
      <c r="Q109" s="41">
        <v>-2.3999999999999998E-3</v>
      </c>
      <c r="R109" s="47">
        <v>64</v>
      </c>
      <c r="S109" s="29">
        <v>-2.07E-2</v>
      </c>
      <c r="T109" s="3">
        <v>0</v>
      </c>
      <c r="U109" s="62" t="s">
        <v>507</v>
      </c>
      <c r="V109" s="62" t="s">
        <v>428</v>
      </c>
      <c r="W109" s="62" t="s">
        <v>508</v>
      </c>
      <c r="X109" s="62" t="s">
        <v>463</v>
      </c>
      <c r="Y109" t="s">
        <v>517</v>
      </c>
      <c r="Z109" t="s">
        <v>518</v>
      </c>
      <c r="AA109" s="62" t="s">
        <v>527</v>
      </c>
      <c r="AB109" s="63" t="s">
        <v>380</v>
      </c>
      <c r="AC109" s="58" t="s">
        <v>469</v>
      </c>
      <c r="AD109" s="10" t="s">
        <v>363</v>
      </c>
      <c r="AE109" s="62"/>
      <c r="AF109" s="63"/>
      <c r="AG109" s="58"/>
      <c r="AH109" s="10"/>
      <c r="AI109" s="10"/>
      <c r="AJ109" s="58"/>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row>
    <row r="110" spans="1:91">
      <c r="C110" s="59" t="s">
        <v>818</v>
      </c>
      <c r="D110" s="59" t="s">
        <v>818</v>
      </c>
      <c r="E110" s="61" t="s">
        <v>818</v>
      </c>
      <c r="F110">
        <v>1</v>
      </c>
      <c r="S110" s="29"/>
      <c r="U110">
        <v>635</v>
      </c>
      <c r="V110">
        <v>680</v>
      </c>
      <c r="W110">
        <v>730</v>
      </c>
      <c r="X110">
        <v>780</v>
      </c>
      <c r="Y110">
        <v>840</v>
      </c>
      <c r="Z110">
        <v>900</v>
      </c>
      <c r="AA110">
        <v>970</v>
      </c>
      <c r="AB110" s="34">
        <v>1040</v>
      </c>
      <c r="AC110" s="34">
        <v>1120</v>
      </c>
      <c r="AD110">
        <v>1200</v>
      </c>
      <c r="AF110" s="34"/>
      <c r="AG110" s="34"/>
      <c r="AJ110" s="34"/>
    </row>
    <row r="111" spans="1:91">
      <c r="A111" s="62" t="s">
        <v>757</v>
      </c>
      <c r="B111" s="62" t="s">
        <v>335</v>
      </c>
      <c r="C111" s="59" t="s">
        <v>596</v>
      </c>
      <c r="D111" s="59" t="s">
        <v>599</v>
      </c>
      <c r="E111" s="61" t="s">
        <v>653</v>
      </c>
      <c r="F111">
        <v>1</v>
      </c>
      <c r="G111" s="37">
        <v>0.4</v>
      </c>
      <c r="H111" s="3">
        <v>1.2</v>
      </c>
      <c r="I111" s="33">
        <v>5.4047173472225624E-2</v>
      </c>
      <c r="J111" s="11">
        <v>-0.49496445040278703</v>
      </c>
      <c r="K111" s="11">
        <v>1.7661976424472303</v>
      </c>
      <c r="L111" s="11">
        <v>1.6130176883331238E-2</v>
      </c>
      <c r="M111" s="33">
        <v>0.20600734187493078</v>
      </c>
      <c r="N111" s="11">
        <v>-1.1489416646039985</v>
      </c>
      <c r="O111" s="11">
        <v>4.1260473114540419</v>
      </c>
      <c r="P111" s="11">
        <v>16.065175481475027</v>
      </c>
      <c r="Q111" s="41">
        <v>-2.3E-3</v>
      </c>
      <c r="R111" s="47">
        <v>56</v>
      </c>
      <c r="S111" s="29">
        <v>-9.9500000000000005E-3</v>
      </c>
      <c r="T111" s="3">
        <v>0</v>
      </c>
      <c r="U111" s="58" t="s">
        <v>517</v>
      </c>
      <c r="V111" s="10" t="s">
        <v>518</v>
      </c>
      <c r="W111" s="10" t="s">
        <v>527</v>
      </c>
      <c r="X111" s="58" t="s">
        <v>380</v>
      </c>
      <c r="Y111" s="58" t="s">
        <v>469</v>
      </c>
      <c r="Z111" s="10" t="s">
        <v>363</v>
      </c>
      <c r="AA111" s="10" t="s">
        <v>470</v>
      </c>
      <c r="AB111" s="58" t="s">
        <v>385</v>
      </c>
      <c r="AC111" t="s">
        <v>526</v>
      </c>
      <c r="AD111" t="s">
        <v>387</v>
      </c>
      <c r="AE111" s="58" t="s">
        <v>389</v>
      </c>
      <c r="AF111" s="58"/>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row>
    <row r="112" spans="1:91">
      <c r="C112" s="59" t="s">
        <v>818</v>
      </c>
      <c r="D112" s="59" t="s">
        <v>818</v>
      </c>
      <c r="E112" s="61" t="s">
        <v>818</v>
      </c>
      <c r="F112">
        <v>1</v>
      </c>
      <c r="S112" s="29"/>
      <c r="U112" s="34">
        <v>840</v>
      </c>
      <c r="V112">
        <v>900</v>
      </c>
      <c r="W112">
        <v>970</v>
      </c>
      <c r="X112" s="34">
        <v>1040</v>
      </c>
      <c r="Y112" s="34">
        <v>1120</v>
      </c>
      <c r="Z112">
        <v>1200</v>
      </c>
      <c r="AA112">
        <v>1290</v>
      </c>
      <c r="AB112" s="34">
        <v>1380</v>
      </c>
      <c r="AC112">
        <v>1485</v>
      </c>
      <c r="AD112">
        <v>1590</v>
      </c>
      <c r="AE112" s="34">
        <v>1710</v>
      </c>
      <c r="AF112" s="34"/>
    </row>
    <row r="113" spans="1:91">
      <c r="A113" s="62" t="s">
        <v>756</v>
      </c>
      <c r="B113" s="62" t="s">
        <v>335</v>
      </c>
      <c r="C113" s="59" t="s">
        <v>596</v>
      </c>
      <c r="D113" s="59" t="s">
        <v>599</v>
      </c>
      <c r="E113" s="61" t="s">
        <v>642</v>
      </c>
      <c r="F113">
        <v>1</v>
      </c>
      <c r="G113" s="37">
        <v>0.2</v>
      </c>
      <c r="H113" s="3">
        <v>0.6</v>
      </c>
      <c r="I113" s="33">
        <v>0.43237738777782214</v>
      </c>
      <c r="J113" s="11">
        <v>-1.9798578016111712</v>
      </c>
      <c r="K113" s="11">
        <v>3.5323952848944717</v>
      </c>
      <c r="L113" s="11">
        <v>1.6130176883329558E-2</v>
      </c>
      <c r="M113" s="33">
        <v>3.2961174699988574</v>
      </c>
      <c r="N113" s="11">
        <v>-9.1915333168319382</v>
      </c>
      <c r="O113" s="11">
        <v>16.50418924581615</v>
      </c>
      <c r="P113" s="11">
        <v>32.130350962950054</v>
      </c>
      <c r="Q113" s="41">
        <v>-2.3E-3</v>
      </c>
      <c r="R113" s="47">
        <v>56</v>
      </c>
      <c r="S113" s="29">
        <v>-1.9900000000000001E-2</v>
      </c>
      <c r="T113" s="3">
        <v>0</v>
      </c>
      <c r="U113" s="58" t="s">
        <v>517</v>
      </c>
      <c r="V113" s="10" t="s">
        <v>518</v>
      </c>
      <c r="W113" s="10" t="s">
        <v>527</v>
      </c>
      <c r="X113" s="58" t="s">
        <v>380</v>
      </c>
      <c r="Y113" s="58" t="s">
        <v>469</v>
      </c>
      <c r="Z113" s="10" t="s">
        <v>363</v>
      </c>
      <c r="AA113" s="10" t="s">
        <v>470</v>
      </c>
      <c r="AB113" s="58" t="s">
        <v>385</v>
      </c>
      <c r="AC113" t="s">
        <v>526</v>
      </c>
      <c r="AD113" t="s">
        <v>387</v>
      </c>
      <c r="AE113" s="58" t="s">
        <v>389</v>
      </c>
      <c r="AF113" s="58"/>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row>
    <row r="114" spans="1:91">
      <c r="C114" s="59" t="s">
        <v>818</v>
      </c>
      <c r="D114" s="59" t="s">
        <v>818</v>
      </c>
      <c r="E114" s="61" t="s">
        <v>818</v>
      </c>
      <c r="F114">
        <v>1</v>
      </c>
      <c r="S114" s="29"/>
      <c r="U114" s="34">
        <v>840</v>
      </c>
      <c r="V114">
        <v>900</v>
      </c>
      <c r="W114">
        <v>970</v>
      </c>
      <c r="X114" s="34">
        <v>1040</v>
      </c>
      <c r="Y114" s="34">
        <v>1120</v>
      </c>
      <c r="Z114">
        <v>1200</v>
      </c>
      <c r="AA114">
        <v>1290</v>
      </c>
      <c r="AB114" s="34">
        <v>1380</v>
      </c>
      <c r="AC114">
        <v>1485</v>
      </c>
      <c r="AD114">
        <v>1590</v>
      </c>
      <c r="AE114" s="34">
        <v>1710</v>
      </c>
      <c r="AF114" s="34"/>
    </row>
    <row r="115" spans="1:91">
      <c r="A115" s="10" t="s">
        <v>645</v>
      </c>
      <c r="B115" s="62" t="s">
        <v>335</v>
      </c>
      <c r="C115" s="59" t="s">
        <v>596</v>
      </c>
      <c r="D115" s="59" t="s">
        <v>600</v>
      </c>
      <c r="E115" s="61" t="s">
        <v>642</v>
      </c>
      <c r="F115">
        <v>1</v>
      </c>
      <c r="G115" s="37">
        <v>0.25</v>
      </c>
      <c r="H115" s="3">
        <v>0.9</v>
      </c>
      <c r="I115" s="33">
        <v>0.3017298532944811</v>
      </c>
      <c r="J115" s="11">
        <v>-1.3477742131344126</v>
      </c>
      <c r="K115" s="11">
        <v>2.7877199075754198</v>
      </c>
      <c r="L115" s="11">
        <v>7.2148157693198434E-3</v>
      </c>
      <c r="M115" s="33">
        <v>1.9383104152330179</v>
      </c>
      <c r="N115" s="11">
        <v>-6.166729292577946</v>
      </c>
      <c r="O115" s="11">
        <v>14.323768198054095</v>
      </c>
      <c r="P115" s="11">
        <v>31.160714306034585</v>
      </c>
      <c r="Q115" s="41">
        <v>-2.5999999999999999E-3</v>
      </c>
      <c r="R115" s="47">
        <v>66</v>
      </c>
      <c r="S115" s="29">
        <v>-1.83E-2</v>
      </c>
      <c r="T115" s="3">
        <v>0</v>
      </c>
      <c r="U115" s="58" t="s">
        <v>469</v>
      </c>
      <c r="V115" s="10" t="s">
        <v>363</v>
      </c>
      <c r="W115" s="10" t="s">
        <v>470</v>
      </c>
      <c r="X115" s="58" t="s">
        <v>385</v>
      </c>
      <c r="Y115" t="s">
        <v>526</v>
      </c>
      <c r="Z115" t="s">
        <v>387</v>
      </c>
      <c r="AA115" s="58" t="s">
        <v>389</v>
      </c>
      <c r="AB115" s="10" t="s">
        <v>400</v>
      </c>
      <c r="AC115" s="10" t="s">
        <v>393</v>
      </c>
      <c r="AD115" s="10" t="s">
        <v>394</v>
      </c>
      <c r="AE115" s="10" t="s">
        <v>396</v>
      </c>
      <c r="AF115" s="58" t="s">
        <v>398</v>
      </c>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row>
    <row r="116" spans="1:91">
      <c r="C116" s="59" t="s">
        <v>818</v>
      </c>
      <c r="D116" s="59" t="s">
        <v>818</v>
      </c>
      <c r="E116" s="61" t="s">
        <v>818</v>
      </c>
      <c r="F116">
        <v>1</v>
      </c>
      <c r="S116" s="29"/>
      <c r="U116" s="34">
        <v>1120</v>
      </c>
      <c r="V116">
        <v>1200</v>
      </c>
      <c r="W116">
        <v>1290</v>
      </c>
      <c r="X116" s="34">
        <v>1380</v>
      </c>
      <c r="Y116">
        <v>1485</v>
      </c>
      <c r="Z116">
        <v>1590</v>
      </c>
      <c r="AA116" s="34">
        <v>1710</v>
      </c>
      <c r="AB116">
        <v>1830</v>
      </c>
      <c r="AC116">
        <v>1965</v>
      </c>
      <c r="AD116">
        <v>2100</v>
      </c>
      <c r="AE116">
        <v>2260</v>
      </c>
      <c r="AF116" s="34">
        <v>2420</v>
      </c>
    </row>
    <row r="117" spans="1:91">
      <c r="A117" s="10" t="s">
        <v>646</v>
      </c>
      <c r="B117" s="62" t="s">
        <v>335</v>
      </c>
      <c r="C117" s="59" t="s">
        <v>596</v>
      </c>
      <c r="D117" s="59">
        <v>1820</v>
      </c>
      <c r="E117" s="61" t="s">
        <v>642</v>
      </c>
      <c r="F117">
        <v>1</v>
      </c>
      <c r="G117" s="37">
        <v>0.35</v>
      </c>
      <c r="H117" s="3">
        <v>1.05</v>
      </c>
      <c r="I117" s="33">
        <v>4.802429251683199E-3</v>
      </c>
      <c r="J117" s="11">
        <v>-0.65235054918363788</v>
      </c>
      <c r="K117" s="11">
        <v>2.1172425967023591</v>
      </c>
      <c r="L117" s="11">
        <v>2.2832613375003911E-2</v>
      </c>
      <c r="M117" s="33">
        <v>0.84305745996807513</v>
      </c>
      <c r="N117" s="11">
        <v>-3.2408058455247981</v>
      </c>
      <c r="O117" s="11">
        <v>9.7644905073069843</v>
      </c>
      <c r="P117" s="11">
        <v>31.860406687923216</v>
      </c>
      <c r="Q117" s="41">
        <v>-2.8E-3</v>
      </c>
      <c r="R117" s="47">
        <v>70</v>
      </c>
      <c r="S117" s="29">
        <v>-1.7000000000000001E-2</v>
      </c>
      <c r="T117" s="3">
        <v>0</v>
      </c>
      <c r="U117" s="58" t="s">
        <v>470</v>
      </c>
      <c r="V117" s="10" t="s">
        <v>385</v>
      </c>
      <c r="W117" s="10" t="s">
        <v>526</v>
      </c>
      <c r="X117" s="58" t="s">
        <v>387</v>
      </c>
      <c r="Y117" t="s">
        <v>389</v>
      </c>
      <c r="Z117" t="s">
        <v>400</v>
      </c>
      <c r="AA117" s="58" t="s">
        <v>393</v>
      </c>
      <c r="AB117" s="10" t="s">
        <v>394</v>
      </c>
      <c r="AC117" s="10" t="s">
        <v>396</v>
      </c>
      <c r="AD117" s="10" t="s">
        <v>398</v>
      </c>
      <c r="AE117" s="10" t="s">
        <v>402</v>
      </c>
      <c r="AF117" t="s">
        <v>418</v>
      </c>
      <c r="AG117" s="58"/>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row>
    <row r="118" spans="1:91">
      <c r="C118" s="59" t="s">
        <v>818</v>
      </c>
      <c r="D118" s="59" t="s">
        <v>818</v>
      </c>
      <c r="E118" s="61" t="s">
        <v>818</v>
      </c>
      <c r="F118">
        <v>1</v>
      </c>
      <c r="S118" s="29"/>
      <c r="U118" s="34">
        <v>1290</v>
      </c>
      <c r="V118">
        <v>1380</v>
      </c>
      <c r="W118">
        <v>1485</v>
      </c>
      <c r="X118" s="34">
        <v>1590</v>
      </c>
      <c r="Y118">
        <v>1710</v>
      </c>
      <c r="Z118">
        <v>1830</v>
      </c>
      <c r="AA118" s="34">
        <v>1965</v>
      </c>
      <c r="AB118">
        <v>2100</v>
      </c>
      <c r="AC118">
        <v>2260</v>
      </c>
      <c r="AD118">
        <v>2420</v>
      </c>
      <c r="AE118">
        <v>2600</v>
      </c>
      <c r="AF118">
        <v>2780</v>
      </c>
      <c r="AG118" s="34"/>
    </row>
    <row r="119" spans="1:91">
      <c r="A119" s="10" t="s">
        <v>647</v>
      </c>
      <c r="B119" s="62" t="s">
        <v>335</v>
      </c>
      <c r="C119" s="59" t="s">
        <v>596</v>
      </c>
      <c r="D119" s="59">
        <v>1830</v>
      </c>
      <c r="E119" s="61" t="s">
        <v>642</v>
      </c>
      <c r="F119">
        <v>1</v>
      </c>
      <c r="G119" s="37">
        <v>0.4</v>
      </c>
      <c r="H119" s="3">
        <v>1.4</v>
      </c>
      <c r="I119" s="33">
        <v>3.2256167385946666E-2</v>
      </c>
      <c r="J119" s="11">
        <v>-0.40777191369530297</v>
      </c>
      <c r="K119" s="11">
        <v>1.5683607904621035</v>
      </c>
      <c r="L119" s="11">
        <v>2.0810551937065491E-3</v>
      </c>
      <c r="M119" s="33">
        <v>0.45790997974248487</v>
      </c>
      <c r="N119" s="11">
        <v>-2.2657026571789536</v>
      </c>
      <c r="O119" s="11">
        <v>7.5374908750696807</v>
      </c>
      <c r="P119" s="11">
        <v>31.956148484417241</v>
      </c>
      <c r="Q119" s="41">
        <v>-2.8E-3</v>
      </c>
      <c r="R119" s="47">
        <v>63</v>
      </c>
      <c r="S119" s="29">
        <v>-1.9400000000000001E-2</v>
      </c>
      <c r="T119" s="3">
        <v>0</v>
      </c>
      <c r="U119" s="58" t="s">
        <v>393</v>
      </c>
      <c r="V119" s="10" t="s">
        <v>394</v>
      </c>
      <c r="W119" s="10" t="s">
        <v>396</v>
      </c>
      <c r="X119" s="58" t="s">
        <v>398</v>
      </c>
      <c r="Y119" t="s">
        <v>402</v>
      </c>
      <c r="Z119" t="s">
        <v>418</v>
      </c>
      <c r="AA119" s="58" t="s">
        <v>420</v>
      </c>
      <c r="AB119" s="10" t="s">
        <v>406</v>
      </c>
      <c r="AC119" s="10" t="s">
        <v>408</v>
      </c>
      <c r="AD119" s="10" t="s">
        <v>411</v>
      </c>
      <c r="AE119" s="10" t="s">
        <v>414</v>
      </c>
      <c r="AF119" t="s">
        <v>521</v>
      </c>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row>
    <row r="120" spans="1:91">
      <c r="C120" s="59" t="s">
        <v>818</v>
      </c>
      <c r="D120" s="59" t="s">
        <v>818</v>
      </c>
      <c r="E120" s="61" t="s">
        <v>818</v>
      </c>
      <c r="F120">
        <v>1</v>
      </c>
      <c r="S120" s="29"/>
      <c r="U120" s="34">
        <v>1965</v>
      </c>
      <c r="V120">
        <v>2100</v>
      </c>
      <c r="W120">
        <v>2260</v>
      </c>
      <c r="X120" s="34">
        <v>2420</v>
      </c>
      <c r="Y120">
        <v>2600</v>
      </c>
      <c r="Z120">
        <v>2780</v>
      </c>
      <c r="AA120" s="34">
        <v>2990</v>
      </c>
      <c r="AB120">
        <v>3200</v>
      </c>
      <c r="AC120">
        <v>3440</v>
      </c>
      <c r="AD120">
        <v>3680</v>
      </c>
      <c r="AE120">
        <v>3955</v>
      </c>
      <c r="AF120">
        <v>4230</v>
      </c>
    </row>
    <row r="121" spans="1:91">
      <c r="A121" s="10" t="s">
        <v>555</v>
      </c>
      <c r="B121" s="62" t="s">
        <v>335</v>
      </c>
      <c r="C121" s="59" t="s">
        <v>596</v>
      </c>
      <c r="D121" s="59" t="s">
        <v>601</v>
      </c>
      <c r="E121" s="61" t="s">
        <v>642</v>
      </c>
      <c r="F121">
        <v>1</v>
      </c>
      <c r="G121" s="37">
        <v>0.2</v>
      </c>
      <c r="H121" s="3">
        <v>1.25</v>
      </c>
      <c r="I121" s="33">
        <v>3.2620626545725291E-2</v>
      </c>
      <c r="J121" s="11">
        <v>-0.52394899009825313</v>
      </c>
      <c r="K121" s="11">
        <v>2.0957115596331772</v>
      </c>
      <c r="L121" s="11">
        <v>1.7677934164928952E-2</v>
      </c>
      <c r="M121" s="33">
        <v>1.528869792827716</v>
      </c>
      <c r="N121" s="11">
        <v>-5.0258191432803097</v>
      </c>
      <c r="O121" s="11">
        <v>8.943588254638339</v>
      </c>
      <c r="P121" s="11">
        <v>31.694493876460932</v>
      </c>
      <c r="Q121" s="41">
        <v>-2.5000000000000001E-3</v>
      </c>
      <c r="R121" s="47">
        <v>68</v>
      </c>
      <c r="S121" s="29">
        <v>-2.0799999999999999E-2</v>
      </c>
      <c r="T121" s="3">
        <v>0</v>
      </c>
      <c r="U121" s="10" t="s">
        <v>470</v>
      </c>
      <c r="V121" s="58" t="s">
        <v>385</v>
      </c>
      <c r="W121" s="10" t="s">
        <v>526</v>
      </c>
      <c r="X121" s="10" t="s">
        <v>387</v>
      </c>
      <c r="Y121" s="58" t="s">
        <v>389</v>
      </c>
      <c r="Z121" s="10" t="s">
        <v>400</v>
      </c>
      <c r="AA121" s="10" t="s">
        <v>393</v>
      </c>
      <c r="AB121" s="10" t="s">
        <v>394</v>
      </c>
      <c r="AC121" s="10" t="s">
        <v>396</v>
      </c>
      <c r="AD121" s="10" t="s">
        <v>398</v>
      </c>
      <c r="AE121" t="s">
        <v>402</v>
      </c>
      <c r="AF121" s="10" t="s">
        <v>418</v>
      </c>
      <c r="AG121" t="s">
        <v>420</v>
      </c>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row>
    <row r="122" spans="1:91">
      <c r="C122" s="59" t="s">
        <v>818</v>
      </c>
      <c r="D122" s="59" t="s">
        <v>818</v>
      </c>
      <c r="E122" s="61" t="s">
        <v>818</v>
      </c>
      <c r="F122">
        <v>1</v>
      </c>
      <c r="S122" s="29"/>
      <c r="U122">
        <v>1290</v>
      </c>
      <c r="V122" s="34">
        <v>1380</v>
      </c>
      <c r="W122">
        <v>1485</v>
      </c>
      <c r="X122">
        <v>1590</v>
      </c>
      <c r="Y122" s="34">
        <v>1710</v>
      </c>
      <c r="Z122">
        <v>1830</v>
      </c>
      <c r="AA122">
        <v>1965</v>
      </c>
      <c r="AB122">
        <v>2100</v>
      </c>
      <c r="AC122">
        <v>2260</v>
      </c>
      <c r="AD122">
        <v>2420</v>
      </c>
      <c r="AE122">
        <v>2600</v>
      </c>
      <c r="AF122">
        <v>2780</v>
      </c>
      <c r="AG122">
        <v>2990</v>
      </c>
    </row>
    <row r="123" spans="1:91">
      <c r="A123" s="10" t="s">
        <v>556</v>
      </c>
      <c r="B123" s="62" t="s">
        <v>335</v>
      </c>
      <c r="C123" s="59" t="s">
        <v>596</v>
      </c>
      <c r="D123" s="59" t="s">
        <v>602</v>
      </c>
      <c r="E123" s="61" t="s">
        <v>642</v>
      </c>
      <c r="F123">
        <v>1</v>
      </c>
      <c r="G123" s="37">
        <v>0.3</v>
      </c>
      <c r="H123" s="3">
        <v>1.6</v>
      </c>
      <c r="I123" s="33">
        <v>4.5512356610219289E-2</v>
      </c>
      <c r="J123" s="11">
        <v>-0.42982028348313334</v>
      </c>
      <c r="K123" s="11">
        <v>1.5569755901202749</v>
      </c>
      <c r="L123" s="11">
        <v>1.2858092848923586E-2</v>
      </c>
      <c r="M123" s="33">
        <v>0.55509359742279107</v>
      </c>
      <c r="N123" s="11">
        <v>-2.634811920935761</v>
      </c>
      <c r="O123" s="11">
        <v>7.7156198672292255</v>
      </c>
      <c r="P123" s="11">
        <v>31.776816549585039</v>
      </c>
      <c r="Q123" s="41">
        <v>-2.5000000000000001E-3</v>
      </c>
      <c r="R123" s="47">
        <v>68</v>
      </c>
      <c r="S123" s="29">
        <v>-1.9099999999999999E-2</v>
      </c>
      <c r="T123" s="3">
        <v>0</v>
      </c>
      <c r="U123" s="10" t="s">
        <v>393</v>
      </c>
      <c r="V123" s="10" t="s">
        <v>394</v>
      </c>
      <c r="W123" s="10" t="s">
        <v>396</v>
      </c>
      <c r="X123" s="58" t="s">
        <v>398</v>
      </c>
      <c r="Y123" s="10" t="s">
        <v>402</v>
      </c>
      <c r="Z123" s="10" t="s">
        <v>418</v>
      </c>
      <c r="AA123" s="10" t="s">
        <v>420</v>
      </c>
      <c r="AB123" s="10" t="s">
        <v>406</v>
      </c>
      <c r="AC123" s="10" t="s">
        <v>408</v>
      </c>
      <c r="AD123" s="10" t="s">
        <v>411</v>
      </c>
      <c r="AE123" t="s">
        <v>414</v>
      </c>
      <c r="AF123" s="10" t="s">
        <v>521</v>
      </c>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row>
    <row r="124" spans="1:91">
      <c r="C124" s="59" t="s">
        <v>818</v>
      </c>
      <c r="D124" s="59" t="s">
        <v>818</v>
      </c>
      <c r="E124" s="61" t="s">
        <v>818</v>
      </c>
      <c r="F124">
        <v>1</v>
      </c>
      <c r="S124" s="29"/>
      <c r="U124">
        <v>1965</v>
      </c>
      <c r="V124">
        <v>2100</v>
      </c>
      <c r="W124">
        <v>2260</v>
      </c>
      <c r="X124" s="34">
        <v>2420</v>
      </c>
      <c r="Y124">
        <v>2600</v>
      </c>
      <c r="Z124">
        <v>2780</v>
      </c>
      <c r="AA124">
        <v>2990</v>
      </c>
      <c r="AB124">
        <v>3200</v>
      </c>
      <c r="AC124">
        <v>3440</v>
      </c>
      <c r="AD124">
        <v>3680</v>
      </c>
      <c r="AE124">
        <v>3955</v>
      </c>
      <c r="AF124">
        <v>4230</v>
      </c>
    </row>
    <row r="125" spans="1:91">
      <c r="A125" s="62" t="s">
        <v>561</v>
      </c>
      <c r="B125" s="62" t="s">
        <v>335</v>
      </c>
      <c r="C125" s="59" t="s">
        <v>596</v>
      </c>
      <c r="D125" s="59" t="s">
        <v>603</v>
      </c>
      <c r="E125" s="61" t="s">
        <v>642</v>
      </c>
      <c r="F125">
        <v>1</v>
      </c>
      <c r="G125" s="37">
        <v>0.4</v>
      </c>
      <c r="H125" s="3">
        <v>2.1</v>
      </c>
      <c r="I125" s="33">
        <v>-4.9789801842285621E-3</v>
      </c>
      <c r="J125" s="11">
        <v>-0.1713920320210047</v>
      </c>
      <c r="K125" s="11">
        <v>1.0770764307315408</v>
      </c>
      <c r="L125" s="11">
        <v>2.3066780562535246E-2</v>
      </c>
      <c r="M125" s="33">
        <v>0.20007820349062636</v>
      </c>
      <c r="N125" s="11">
        <v>-1.2508354590756343</v>
      </c>
      <c r="O125" s="11">
        <v>5.806941392981269</v>
      </c>
      <c r="P125" s="11">
        <v>31.230862795236192</v>
      </c>
      <c r="Q125" s="41">
        <v>-2.7000000000000001E-3</v>
      </c>
      <c r="R125" s="47">
        <v>68</v>
      </c>
      <c r="S125" s="29">
        <v>-1.5299999999999999E-2</v>
      </c>
      <c r="T125" s="3">
        <v>0</v>
      </c>
      <c r="U125" s="10" t="s">
        <v>418</v>
      </c>
      <c r="V125" s="10" t="s">
        <v>420</v>
      </c>
      <c r="W125" s="10" t="s">
        <v>406</v>
      </c>
      <c r="X125" s="10" t="s">
        <v>408</v>
      </c>
      <c r="Y125" s="10" t="s">
        <v>411</v>
      </c>
      <c r="Z125" s="10" t="s">
        <v>414</v>
      </c>
      <c r="AA125" s="10" t="s">
        <v>521</v>
      </c>
      <c r="AB125" s="10" t="s">
        <v>559</v>
      </c>
      <c r="AC125" s="10" t="s">
        <v>458</v>
      </c>
      <c r="AD125" s="10" t="s">
        <v>560</v>
      </c>
      <c r="AE125" s="10" t="s">
        <v>459</v>
      </c>
      <c r="AF125" s="10" t="s">
        <v>511</v>
      </c>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row>
    <row r="126" spans="1:91">
      <c r="C126" s="59" t="s">
        <v>818</v>
      </c>
      <c r="D126" s="59" t="s">
        <v>818</v>
      </c>
      <c r="E126" s="61" t="s">
        <v>818</v>
      </c>
      <c r="F126">
        <v>1</v>
      </c>
      <c r="S126" s="29"/>
      <c r="U126">
        <v>2780</v>
      </c>
      <c r="V126">
        <v>2990</v>
      </c>
      <c r="W126">
        <v>3200</v>
      </c>
      <c r="X126">
        <v>3440</v>
      </c>
      <c r="Y126">
        <v>3680</v>
      </c>
      <c r="Z126">
        <v>3955</v>
      </c>
      <c r="AA126">
        <v>4230</v>
      </c>
      <c r="AB126">
        <v>4545</v>
      </c>
      <c r="AC126">
        <v>4860</v>
      </c>
      <c r="AD126">
        <v>5225</v>
      </c>
      <c r="AE126">
        <v>5590</v>
      </c>
      <c r="AF126">
        <v>6010</v>
      </c>
    </row>
    <row r="127" spans="1:91">
      <c r="A127" s="10" t="s">
        <v>562</v>
      </c>
      <c r="B127" s="62" t="s">
        <v>335</v>
      </c>
      <c r="C127" s="59" t="s">
        <v>596</v>
      </c>
      <c r="D127" s="59" t="s">
        <v>604</v>
      </c>
      <c r="E127" s="61" t="s">
        <v>642</v>
      </c>
      <c r="F127">
        <v>1</v>
      </c>
      <c r="G127" s="37">
        <v>0.4</v>
      </c>
      <c r="H127" s="3">
        <v>2.5</v>
      </c>
      <c r="I127" s="33">
        <v>2.0686485211639679E-2</v>
      </c>
      <c r="J127" s="11">
        <v>-0.18130938863756429</v>
      </c>
      <c r="K127" s="11">
        <v>0.92181630258042124</v>
      </c>
      <c r="L127" s="11">
        <v>-4.3720939037029949E-3</v>
      </c>
      <c r="M127" s="33">
        <v>0.15991031107550233</v>
      </c>
      <c r="N127" s="11">
        <v>-1.0544357155698127</v>
      </c>
      <c r="O127" s="11">
        <v>5.2028461393080629</v>
      </c>
      <c r="P127" s="11">
        <v>30.463294518859108</v>
      </c>
      <c r="Q127" s="41">
        <v>-2.2000000000000001E-3</v>
      </c>
      <c r="R127" s="47">
        <v>69</v>
      </c>
      <c r="S127" s="29">
        <v>-1.66E-2</v>
      </c>
      <c r="T127" s="3">
        <v>0</v>
      </c>
      <c r="U127" s="10" t="s">
        <v>411</v>
      </c>
      <c r="V127" s="10" t="s">
        <v>414</v>
      </c>
      <c r="W127" s="10" t="s">
        <v>521</v>
      </c>
      <c r="X127" s="10" t="s">
        <v>559</v>
      </c>
      <c r="Y127" s="10" t="s">
        <v>458</v>
      </c>
      <c r="Z127" s="10" t="s">
        <v>560</v>
      </c>
      <c r="AA127" s="10" t="s">
        <v>459</v>
      </c>
      <c r="AB127" s="10" t="s">
        <v>511</v>
      </c>
      <c r="AC127" s="10" t="s">
        <v>460</v>
      </c>
      <c r="AD127" s="10" t="s">
        <v>563</v>
      </c>
      <c r="AE127" s="10" t="s">
        <v>461</v>
      </c>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row>
    <row r="128" spans="1:91">
      <c r="C128" s="59" t="s">
        <v>818</v>
      </c>
      <c r="D128" s="59" t="s">
        <v>818</v>
      </c>
      <c r="E128" s="61" t="s">
        <v>818</v>
      </c>
      <c r="F128">
        <v>1</v>
      </c>
      <c r="S128" s="29"/>
      <c r="U128">
        <v>3680</v>
      </c>
      <c r="V128">
        <v>3955</v>
      </c>
      <c r="W128">
        <v>4230</v>
      </c>
      <c r="X128">
        <v>4545</v>
      </c>
      <c r="Y128">
        <v>4860</v>
      </c>
      <c r="Z128">
        <v>5225</v>
      </c>
      <c r="AA128">
        <v>5590</v>
      </c>
      <c r="AB128">
        <v>6010</v>
      </c>
      <c r="AC128">
        <v>6430</v>
      </c>
      <c r="AD128">
        <v>6910</v>
      </c>
      <c r="AE128">
        <v>7390</v>
      </c>
    </row>
    <row r="129" spans="1:91">
      <c r="A129" s="10" t="s">
        <v>636</v>
      </c>
      <c r="B129" s="62" t="s">
        <v>335</v>
      </c>
      <c r="C129" s="59" t="s">
        <v>596</v>
      </c>
      <c r="D129" s="59" t="s">
        <v>634</v>
      </c>
      <c r="E129" s="61" t="s">
        <v>642</v>
      </c>
      <c r="F129">
        <v>1</v>
      </c>
      <c r="G129" s="37">
        <v>0.33500000000000002</v>
      </c>
      <c r="H129" s="3">
        <v>2.8</v>
      </c>
      <c r="I129" s="33">
        <v>2.9733372815786024E-3</v>
      </c>
      <c r="J129" s="11">
        <v>-7.3251589486904578E-2</v>
      </c>
      <c r="K129" s="11">
        <v>0.66406148157081246</v>
      </c>
      <c r="L129" s="11">
        <v>-1.8200602261565189E-3</v>
      </c>
      <c r="M129" s="33">
        <v>6.3362717496179666E-2</v>
      </c>
      <c r="N129" s="11">
        <v>-0.53385604498935224</v>
      </c>
      <c r="O129" s="11">
        <v>3.5946098854834654</v>
      </c>
      <c r="P129" s="11">
        <v>31.187833019886689</v>
      </c>
      <c r="Q129" s="41">
        <v>-2.2000000000000001E-3</v>
      </c>
      <c r="R129" s="47">
        <v>57</v>
      </c>
      <c r="S129" s="29">
        <v>-1.2800000000000001E-2</v>
      </c>
      <c r="T129" s="3">
        <v>0</v>
      </c>
      <c r="U129" s="10" t="s">
        <v>458</v>
      </c>
      <c r="V129" s="10" t="s">
        <v>560</v>
      </c>
      <c r="W129" s="10" t="s">
        <v>459</v>
      </c>
      <c r="X129" s="10" t="s">
        <v>511</v>
      </c>
      <c r="Y129" s="10" t="s">
        <v>460</v>
      </c>
      <c r="Z129" s="10" t="s">
        <v>563</v>
      </c>
      <c r="AA129" s="10" t="s">
        <v>461</v>
      </c>
      <c r="AB129" s="10" t="s">
        <v>540</v>
      </c>
      <c r="AC129" t="s">
        <v>637</v>
      </c>
      <c r="AD129" t="s">
        <v>638</v>
      </c>
      <c r="AE129" t="s">
        <v>472</v>
      </c>
      <c r="AF129" t="s">
        <v>639</v>
      </c>
      <c r="AG129" t="s">
        <v>557</v>
      </c>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row>
    <row r="130" spans="1:91">
      <c r="C130" s="59" t="s">
        <v>818</v>
      </c>
      <c r="D130" s="59" t="s">
        <v>818</v>
      </c>
      <c r="E130" s="61" t="s">
        <v>818</v>
      </c>
      <c r="F130">
        <v>1</v>
      </c>
      <c r="S130" s="29"/>
      <c r="U130">
        <v>4860</v>
      </c>
      <c r="V130">
        <v>5225</v>
      </c>
      <c r="W130">
        <v>5590</v>
      </c>
      <c r="X130">
        <v>6010</v>
      </c>
      <c r="Y130">
        <v>6430</v>
      </c>
      <c r="Z130">
        <v>6910</v>
      </c>
      <c r="AA130">
        <v>7390</v>
      </c>
      <c r="AB130">
        <v>7945</v>
      </c>
      <c r="AC130">
        <v>8500</v>
      </c>
      <c r="AD130">
        <v>9000</v>
      </c>
      <c r="AE130">
        <v>9500</v>
      </c>
      <c r="AF130">
        <v>10000</v>
      </c>
      <c r="AG130">
        <v>11000</v>
      </c>
    </row>
    <row r="131" spans="1:91">
      <c r="A131" s="62" t="s">
        <v>683</v>
      </c>
      <c r="B131" s="62" t="s">
        <v>335</v>
      </c>
      <c r="C131" s="59" t="s">
        <v>596</v>
      </c>
      <c r="D131" s="59">
        <v>3590</v>
      </c>
      <c r="E131" s="61" t="s">
        <v>642</v>
      </c>
      <c r="F131">
        <v>1</v>
      </c>
      <c r="G131" s="37">
        <v>1</v>
      </c>
      <c r="H131" s="3">
        <v>3.6</v>
      </c>
      <c r="I131" s="33">
        <v>2.7079396652461086E-3</v>
      </c>
      <c r="J131" s="11">
        <v>-5.3299287394033508E-2</v>
      </c>
      <c r="K131" s="11">
        <v>0.54030993420640061</v>
      </c>
      <c r="L131" s="11">
        <v>-9.4143060380903615E-3</v>
      </c>
      <c r="M131" s="33">
        <v>3.9640394675659024E-2</v>
      </c>
      <c r="N131" s="11">
        <v>-0.3896938556377611</v>
      </c>
      <c r="O131" s="11">
        <v>2.8874323249171958</v>
      </c>
      <c r="P131" s="11">
        <v>30.963309795675933</v>
      </c>
      <c r="Q131" s="41">
        <v>-2.3999999999999998E-3</v>
      </c>
      <c r="R131" s="47">
        <v>59</v>
      </c>
      <c r="S131" s="29">
        <v>-1.1900000000000001E-2</v>
      </c>
      <c r="T131" s="3">
        <v>0</v>
      </c>
      <c r="U131" s="10" t="s">
        <v>563</v>
      </c>
      <c r="V131" s="10" t="s">
        <v>461</v>
      </c>
      <c r="W131" s="10" t="s">
        <v>540</v>
      </c>
      <c r="X131" t="s">
        <v>637</v>
      </c>
      <c r="Y131" t="s">
        <v>638</v>
      </c>
      <c r="Z131" t="s">
        <v>472</v>
      </c>
      <c r="AA131" t="s">
        <v>639</v>
      </c>
      <c r="AB131" t="s">
        <v>557</v>
      </c>
      <c r="AC131" t="s">
        <v>640</v>
      </c>
      <c r="AD131" t="s">
        <v>473</v>
      </c>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row>
    <row r="132" spans="1:91">
      <c r="C132" s="59" t="s">
        <v>818</v>
      </c>
      <c r="D132" s="59" t="s">
        <v>818</v>
      </c>
      <c r="E132" s="61" t="s">
        <v>818</v>
      </c>
      <c r="F132">
        <v>1</v>
      </c>
      <c r="S132" s="29"/>
      <c r="U132">
        <v>6910</v>
      </c>
      <c r="V132">
        <v>7390</v>
      </c>
      <c r="W132">
        <v>7945</v>
      </c>
      <c r="X132">
        <v>8500</v>
      </c>
      <c r="Y132">
        <v>9000</v>
      </c>
      <c r="Z132">
        <v>9500</v>
      </c>
      <c r="AA132">
        <v>10000</v>
      </c>
      <c r="AB132">
        <v>11000</v>
      </c>
      <c r="AC132">
        <v>12000</v>
      </c>
      <c r="AD132">
        <v>13000</v>
      </c>
    </row>
    <row r="133" spans="1:91">
      <c r="A133" s="62" t="s">
        <v>758</v>
      </c>
      <c r="B133" s="62" t="s">
        <v>335</v>
      </c>
      <c r="C133" s="59" t="s">
        <v>596</v>
      </c>
      <c r="D133" s="59">
        <v>3590</v>
      </c>
      <c r="E133" s="61" t="s">
        <v>643</v>
      </c>
      <c r="F133">
        <v>1</v>
      </c>
      <c r="G133" s="37">
        <v>0.5</v>
      </c>
      <c r="H133" s="3">
        <v>1.8</v>
      </c>
      <c r="I133" s="33">
        <v>2.1663517321969181E-2</v>
      </c>
      <c r="J133" s="11">
        <v>-0.21319714957613473</v>
      </c>
      <c r="K133" s="11">
        <v>1.0806198684128014</v>
      </c>
      <c r="L133" s="11">
        <v>-9.4143060380903129E-3</v>
      </c>
      <c r="M133" s="33">
        <v>0.63424631481054516</v>
      </c>
      <c r="N133" s="11">
        <v>-3.117550845102091</v>
      </c>
      <c r="O133" s="11">
        <v>11.549729299668785</v>
      </c>
      <c r="P133" s="11">
        <v>61.926619591351866</v>
      </c>
      <c r="Q133" s="41">
        <v>-2.3999999999999998E-3</v>
      </c>
      <c r="R133" s="47">
        <v>59</v>
      </c>
      <c r="S133" s="29">
        <v>-2.3800000000000002E-2</v>
      </c>
      <c r="T133" s="3">
        <v>0</v>
      </c>
      <c r="U133" s="10" t="s">
        <v>563</v>
      </c>
      <c r="V133" s="10" t="s">
        <v>461</v>
      </c>
      <c r="W133" s="10" t="s">
        <v>540</v>
      </c>
      <c r="X133" t="s">
        <v>637</v>
      </c>
      <c r="Y133" t="s">
        <v>638</v>
      </c>
      <c r="Z133" t="s">
        <v>472</v>
      </c>
      <c r="AA133" t="s">
        <v>639</v>
      </c>
      <c r="AB133" t="s">
        <v>557</v>
      </c>
      <c r="AC133" t="s">
        <v>640</v>
      </c>
      <c r="AD133" t="s">
        <v>473</v>
      </c>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row>
    <row r="134" spans="1:91">
      <c r="C134" s="59" t="s">
        <v>818</v>
      </c>
      <c r="D134" s="59" t="s">
        <v>818</v>
      </c>
      <c r="E134" s="61" t="s">
        <v>818</v>
      </c>
      <c r="F134">
        <v>1</v>
      </c>
      <c r="S134" s="29"/>
      <c r="U134">
        <v>6910</v>
      </c>
      <c r="V134">
        <v>7390</v>
      </c>
      <c r="W134">
        <v>7945</v>
      </c>
      <c r="X134">
        <v>8500</v>
      </c>
      <c r="Y134">
        <v>9000</v>
      </c>
      <c r="Z134">
        <v>9500</v>
      </c>
      <c r="AA134">
        <v>10000</v>
      </c>
      <c r="AB134">
        <v>11000</v>
      </c>
      <c r="AC134">
        <v>12000</v>
      </c>
      <c r="AD134">
        <v>13000</v>
      </c>
    </row>
    <row r="135" spans="1:91">
      <c r="A135" s="62" t="s">
        <v>941</v>
      </c>
      <c r="B135" s="62" t="s">
        <v>335</v>
      </c>
      <c r="C135" s="59" t="s">
        <v>819</v>
      </c>
      <c r="D135" s="59" t="s">
        <v>597</v>
      </c>
      <c r="E135" s="61" t="s">
        <v>641</v>
      </c>
      <c r="F135">
        <v>1</v>
      </c>
      <c r="G135" s="37">
        <v>0.2</v>
      </c>
      <c r="H135" s="3">
        <v>1</v>
      </c>
      <c r="I135" s="33">
        <v>0.20887105520831592</v>
      </c>
      <c r="J135" s="11">
        <v>-1.1229222928124656</v>
      </c>
      <c r="K135" s="11">
        <v>2.9940888295416479</v>
      </c>
      <c r="L135" s="11">
        <v>2.6907185625023311E-3</v>
      </c>
      <c r="M135" s="33">
        <v>0.26307232460931546</v>
      </c>
      <c r="N135" s="11">
        <v>-0.89296312218738672</v>
      </c>
      <c r="O135" s="11">
        <v>2.3404094436405622</v>
      </c>
      <c r="P135" s="11">
        <v>7.9199938544375099</v>
      </c>
      <c r="Q135" s="41">
        <v>-2.3E-3</v>
      </c>
      <c r="R135" s="47">
        <v>60</v>
      </c>
      <c r="S135" s="29">
        <v>-4.3249999999999999E-3</v>
      </c>
      <c r="T135" s="3">
        <v>0</v>
      </c>
      <c r="U135" s="62" t="s">
        <v>648</v>
      </c>
      <c r="V135" s="62" t="s">
        <v>445</v>
      </c>
      <c r="W135" s="62" t="s">
        <v>674</v>
      </c>
      <c r="X135" s="62" t="s">
        <v>446</v>
      </c>
      <c r="Y135" s="62" t="s">
        <v>448</v>
      </c>
      <c r="Z135" s="62" t="s">
        <v>429</v>
      </c>
      <c r="AA135" s="62" t="s">
        <v>430</v>
      </c>
      <c r="AB135" s="62" t="s">
        <v>554</v>
      </c>
      <c r="AC135" s="62" t="s">
        <v>547</v>
      </c>
      <c r="AD135" s="62" t="s">
        <v>549</v>
      </c>
      <c r="AE135" s="62" t="s">
        <v>443</v>
      </c>
      <c r="AF135" s="62" t="s">
        <v>453</v>
      </c>
      <c r="AG135" s="63" t="s">
        <v>854</v>
      </c>
      <c r="AH135" s="402" t="s">
        <v>855</v>
      </c>
      <c r="AI135" s="402" t="s">
        <v>856</v>
      </c>
      <c r="AJ135" s="63" t="s">
        <v>857</v>
      </c>
      <c r="AK135" s="402" t="s">
        <v>888</v>
      </c>
      <c r="AL135" s="402" t="s">
        <v>889</v>
      </c>
      <c r="AM135" s="402" t="s">
        <v>891</v>
      </c>
      <c r="AN135" s="402" t="s">
        <v>892</v>
      </c>
      <c r="AO135" s="402" t="s">
        <v>890</v>
      </c>
      <c r="AP135" s="63" t="s">
        <v>462</v>
      </c>
      <c r="AQ135" s="62" t="s">
        <v>570</v>
      </c>
      <c r="AR135" s="62" t="s">
        <v>571</v>
      </c>
      <c r="AS135" s="63" t="s">
        <v>572</v>
      </c>
      <c r="AT135" s="62" t="s">
        <v>573</v>
      </c>
      <c r="AU135" s="62" t="s">
        <v>514</v>
      </c>
      <c r="AV135" s="62" t="s">
        <v>515</v>
      </c>
      <c r="AW135" t="s">
        <v>516</v>
      </c>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row>
    <row r="136" spans="1:91">
      <c r="C136" s="59" t="s">
        <v>818</v>
      </c>
      <c r="D136" s="59" t="s">
        <v>818</v>
      </c>
      <c r="E136" s="61" t="s">
        <v>818</v>
      </c>
      <c r="F136">
        <v>1</v>
      </c>
      <c r="S136" s="29"/>
      <c r="U136">
        <v>575</v>
      </c>
      <c r="V136">
        <v>567</v>
      </c>
      <c r="W136">
        <v>543</v>
      </c>
      <c r="X136">
        <v>530</v>
      </c>
      <c r="Y136">
        <v>516</v>
      </c>
      <c r="Z136">
        <v>500</v>
      </c>
      <c r="AA136">
        <v>480</v>
      </c>
      <c r="AB136">
        <v>483</v>
      </c>
      <c r="AC136">
        <v>469</v>
      </c>
      <c r="AD136">
        <v>451</v>
      </c>
      <c r="AE136">
        <v>430</v>
      </c>
      <c r="AF136">
        <v>405</v>
      </c>
      <c r="AG136" s="34">
        <v>380</v>
      </c>
      <c r="AH136" s="404">
        <v>355</v>
      </c>
      <c r="AI136" s="404">
        <v>355</v>
      </c>
      <c r="AJ136" s="34">
        <v>330</v>
      </c>
      <c r="AK136" s="404">
        <v>410</v>
      </c>
      <c r="AL136" s="404">
        <v>440</v>
      </c>
      <c r="AM136" s="404">
        <v>410</v>
      </c>
      <c r="AN136" s="404">
        <v>410</v>
      </c>
      <c r="AO136" s="404">
        <v>330</v>
      </c>
      <c r="AP136" s="34">
        <v>330</v>
      </c>
      <c r="AQ136">
        <v>355</v>
      </c>
      <c r="AR136">
        <v>380</v>
      </c>
      <c r="AS136" s="34">
        <v>410</v>
      </c>
      <c r="AT136">
        <v>440</v>
      </c>
      <c r="AU136">
        <v>475</v>
      </c>
      <c r="AV136">
        <v>510</v>
      </c>
      <c r="AW136">
        <v>550</v>
      </c>
    </row>
    <row r="137" spans="1:91">
      <c r="A137" s="62" t="s">
        <v>942</v>
      </c>
      <c r="B137" s="62" t="s">
        <v>335</v>
      </c>
      <c r="C137" s="59" t="s">
        <v>819</v>
      </c>
      <c r="D137" s="59" t="s">
        <v>597</v>
      </c>
      <c r="E137" s="61" t="s">
        <v>653</v>
      </c>
      <c r="F137">
        <v>1</v>
      </c>
      <c r="G137" s="37">
        <v>0.1</v>
      </c>
      <c r="H137" s="3">
        <v>0.5</v>
      </c>
      <c r="I137" s="33">
        <v>1.6709684416666395</v>
      </c>
      <c r="J137" s="11">
        <v>-4.4916891712499734</v>
      </c>
      <c r="K137" s="11">
        <v>5.9881776590833278</v>
      </c>
      <c r="L137" s="11">
        <v>2.6907185625000551E-3</v>
      </c>
      <c r="M137" s="33">
        <v>4.2091571937491352</v>
      </c>
      <c r="N137" s="11">
        <v>-7.1437049774991745</v>
      </c>
      <c r="O137" s="11">
        <v>9.3616377745622721</v>
      </c>
      <c r="P137" s="11">
        <v>15.839987708875018</v>
      </c>
      <c r="Q137" s="41">
        <v>-2.3E-3</v>
      </c>
      <c r="R137" s="47">
        <v>60</v>
      </c>
      <c r="S137" s="29">
        <v>-8.6499999999999997E-3</v>
      </c>
      <c r="T137" s="3">
        <v>0</v>
      </c>
      <c r="U137" s="62" t="s">
        <v>648</v>
      </c>
      <c r="V137" s="62" t="s">
        <v>445</v>
      </c>
      <c r="W137" s="62" t="s">
        <v>674</v>
      </c>
      <c r="X137" s="62" t="s">
        <v>446</v>
      </c>
      <c r="Y137" s="62" t="s">
        <v>448</v>
      </c>
      <c r="Z137" s="62" t="s">
        <v>429</v>
      </c>
      <c r="AA137" s="62" t="s">
        <v>430</v>
      </c>
      <c r="AB137" s="62" t="s">
        <v>554</v>
      </c>
      <c r="AC137" s="62" t="s">
        <v>547</v>
      </c>
      <c r="AD137" s="62" t="s">
        <v>549</v>
      </c>
      <c r="AE137" s="62" t="s">
        <v>443</v>
      </c>
      <c r="AF137" s="62" t="s">
        <v>453</v>
      </c>
      <c r="AG137" s="63" t="s">
        <v>854</v>
      </c>
      <c r="AH137" s="402" t="s">
        <v>855</v>
      </c>
      <c r="AI137" s="402" t="s">
        <v>856</v>
      </c>
      <c r="AJ137" s="63" t="s">
        <v>857</v>
      </c>
      <c r="AK137" s="402" t="s">
        <v>888</v>
      </c>
      <c r="AL137" s="402" t="s">
        <v>889</v>
      </c>
      <c r="AM137" s="402" t="s">
        <v>891</v>
      </c>
      <c r="AN137" s="402" t="s">
        <v>892</v>
      </c>
      <c r="AO137" s="402" t="s">
        <v>890</v>
      </c>
      <c r="AP137" s="63" t="s">
        <v>462</v>
      </c>
      <c r="AQ137" s="62" t="s">
        <v>570</v>
      </c>
      <c r="AR137" s="62" t="s">
        <v>571</v>
      </c>
      <c r="AS137" s="63" t="s">
        <v>572</v>
      </c>
      <c r="AT137" s="62" t="s">
        <v>573</v>
      </c>
      <c r="AU137" s="62" t="s">
        <v>514</v>
      </c>
      <c r="AV137" s="62" t="s">
        <v>515</v>
      </c>
      <c r="AW137" t="s">
        <v>516</v>
      </c>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row>
    <row r="138" spans="1:91">
      <c r="C138" s="59" t="s">
        <v>818</v>
      </c>
      <c r="D138" s="59" t="s">
        <v>818</v>
      </c>
      <c r="E138" s="61" t="s">
        <v>818</v>
      </c>
      <c r="F138">
        <v>1</v>
      </c>
      <c r="S138" s="29"/>
      <c r="U138">
        <v>575</v>
      </c>
      <c r="V138">
        <v>567</v>
      </c>
      <c r="W138">
        <v>543</v>
      </c>
      <c r="X138">
        <v>530</v>
      </c>
      <c r="Y138">
        <v>516</v>
      </c>
      <c r="Z138">
        <v>500</v>
      </c>
      <c r="AA138">
        <v>480</v>
      </c>
      <c r="AB138">
        <v>483</v>
      </c>
      <c r="AC138">
        <v>469</v>
      </c>
      <c r="AD138">
        <v>451</v>
      </c>
      <c r="AE138">
        <v>430</v>
      </c>
      <c r="AF138">
        <v>405</v>
      </c>
      <c r="AG138" s="34">
        <v>380</v>
      </c>
      <c r="AH138" s="404">
        <v>355</v>
      </c>
      <c r="AI138" s="404">
        <v>355</v>
      </c>
      <c r="AJ138" s="34">
        <v>330</v>
      </c>
      <c r="AK138" s="404">
        <v>410</v>
      </c>
      <c r="AL138" s="404">
        <v>440</v>
      </c>
      <c r="AM138" s="404">
        <v>410</v>
      </c>
      <c r="AN138" s="404">
        <v>410</v>
      </c>
      <c r="AO138" s="404">
        <v>330</v>
      </c>
      <c r="AP138" s="34">
        <v>330</v>
      </c>
      <c r="AQ138">
        <v>355</v>
      </c>
      <c r="AR138">
        <v>380</v>
      </c>
      <c r="AS138" s="34">
        <v>410</v>
      </c>
      <c r="AT138">
        <v>440</v>
      </c>
      <c r="AU138">
        <v>475</v>
      </c>
      <c r="AV138">
        <v>510</v>
      </c>
      <c r="AW138">
        <v>550</v>
      </c>
    </row>
    <row r="139" spans="1:91">
      <c r="A139" s="62" t="s">
        <v>943</v>
      </c>
      <c r="B139" s="62" t="s">
        <v>335</v>
      </c>
      <c r="C139" s="59" t="s">
        <v>819</v>
      </c>
      <c r="D139" s="59" t="s">
        <v>597</v>
      </c>
      <c r="E139" s="61" t="s">
        <v>642</v>
      </c>
      <c r="F139">
        <v>1</v>
      </c>
      <c r="G139" s="37">
        <v>0.05</v>
      </c>
      <c r="H139" s="3">
        <v>0.25</v>
      </c>
      <c r="I139" s="33">
        <v>13.367747533333116</v>
      </c>
      <c r="J139" s="11">
        <v>-17.966756684999893</v>
      </c>
      <c r="K139" s="11">
        <v>11.976355318166656</v>
      </c>
      <c r="L139" s="11">
        <v>2.6907185625000551E-3</v>
      </c>
      <c r="M139" s="33">
        <v>67.346515099986163</v>
      </c>
      <c r="N139" s="11">
        <v>-57.149639819993396</v>
      </c>
      <c r="O139" s="11">
        <v>37.446551098249088</v>
      </c>
      <c r="P139" s="11">
        <v>31.679975417750036</v>
      </c>
      <c r="Q139" s="41">
        <v>-2.3E-3</v>
      </c>
      <c r="R139" s="47">
        <v>60</v>
      </c>
      <c r="S139" s="29">
        <v>-1.7299999999999999E-2</v>
      </c>
      <c r="T139" s="3">
        <v>0</v>
      </c>
      <c r="U139" s="62" t="s">
        <v>648</v>
      </c>
      <c r="V139" s="62" t="s">
        <v>445</v>
      </c>
      <c r="W139" s="62" t="s">
        <v>674</v>
      </c>
      <c r="X139" s="62" t="s">
        <v>446</v>
      </c>
      <c r="Y139" s="62" t="s">
        <v>448</v>
      </c>
      <c r="Z139" s="62" t="s">
        <v>429</v>
      </c>
      <c r="AA139" s="62" t="s">
        <v>430</v>
      </c>
      <c r="AB139" s="62" t="s">
        <v>554</v>
      </c>
      <c r="AC139" s="62" t="s">
        <v>547</v>
      </c>
      <c r="AD139" s="62" t="s">
        <v>549</v>
      </c>
      <c r="AE139" s="62" t="s">
        <v>443</v>
      </c>
      <c r="AF139" s="62" t="s">
        <v>453</v>
      </c>
      <c r="AG139" s="63" t="s">
        <v>854</v>
      </c>
      <c r="AH139" s="402" t="s">
        <v>855</v>
      </c>
      <c r="AI139" s="402" t="s">
        <v>856</v>
      </c>
      <c r="AJ139" s="63" t="s">
        <v>857</v>
      </c>
      <c r="AK139" s="402" t="s">
        <v>888</v>
      </c>
      <c r="AL139" s="402" t="s">
        <v>889</v>
      </c>
      <c r="AM139" s="402" t="s">
        <v>891</v>
      </c>
      <c r="AN139" s="402" t="s">
        <v>892</v>
      </c>
      <c r="AO139" s="402" t="s">
        <v>890</v>
      </c>
      <c r="AP139" s="63" t="s">
        <v>462</v>
      </c>
      <c r="AQ139" s="62" t="s">
        <v>570</v>
      </c>
      <c r="AR139" s="62" t="s">
        <v>571</v>
      </c>
      <c r="AS139" s="63" t="s">
        <v>572</v>
      </c>
      <c r="AT139" s="62" t="s">
        <v>573</v>
      </c>
      <c r="AU139" s="62" t="s">
        <v>514</v>
      </c>
      <c r="AV139" s="62" t="s">
        <v>515</v>
      </c>
      <c r="AW139" t="s">
        <v>516</v>
      </c>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row>
    <row r="140" spans="1:91">
      <c r="C140" s="59" t="s">
        <v>818</v>
      </c>
      <c r="D140" s="59" t="s">
        <v>818</v>
      </c>
      <c r="E140" s="61" t="s">
        <v>818</v>
      </c>
      <c r="F140">
        <v>1</v>
      </c>
      <c r="S140" s="29"/>
      <c r="U140">
        <v>575</v>
      </c>
      <c r="V140">
        <v>567</v>
      </c>
      <c r="W140">
        <v>543</v>
      </c>
      <c r="X140">
        <v>530</v>
      </c>
      <c r="Y140">
        <v>516</v>
      </c>
      <c r="Z140">
        <v>500</v>
      </c>
      <c r="AA140">
        <v>480</v>
      </c>
      <c r="AB140">
        <v>483</v>
      </c>
      <c r="AC140">
        <v>469</v>
      </c>
      <c r="AD140">
        <v>451</v>
      </c>
      <c r="AE140">
        <v>430</v>
      </c>
      <c r="AF140">
        <v>405</v>
      </c>
      <c r="AG140" s="34">
        <v>380</v>
      </c>
      <c r="AH140" s="404">
        <v>355</v>
      </c>
      <c r="AI140" s="404">
        <v>355</v>
      </c>
      <c r="AJ140" s="34">
        <v>330</v>
      </c>
      <c r="AK140" s="404">
        <v>410</v>
      </c>
      <c r="AL140" s="404">
        <v>440</v>
      </c>
      <c r="AM140" s="404">
        <v>410</v>
      </c>
      <c r="AN140" s="404">
        <v>410</v>
      </c>
      <c r="AO140" s="404">
        <v>330</v>
      </c>
      <c r="AP140" s="34">
        <v>330</v>
      </c>
      <c r="AQ140">
        <v>355</v>
      </c>
      <c r="AR140">
        <v>380</v>
      </c>
      <c r="AS140" s="34">
        <v>410</v>
      </c>
      <c r="AT140">
        <v>440</v>
      </c>
      <c r="AU140">
        <v>475</v>
      </c>
      <c r="AV140">
        <v>510</v>
      </c>
      <c r="AW140">
        <v>550</v>
      </c>
    </row>
    <row r="141" spans="1:91">
      <c r="A141" s="62" t="s">
        <v>944</v>
      </c>
      <c r="B141" s="62" t="s">
        <v>335</v>
      </c>
      <c r="C141" s="59" t="s">
        <v>596</v>
      </c>
      <c r="D141" s="66" t="s">
        <v>759</v>
      </c>
      <c r="E141" s="66" t="s">
        <v>653</v>
      </c>
      <c r="F141">
        <v>1</v>
      </c>
      <c r="G141" s="37">
        <v>0.4</v>
      </c>
      <c r="H141" s="3">
        <v>1.4</v>
      </c>
      <c r="I141" s="33">
        <v>-1.4772912916664589E-2</v>
      </c>
      <c r="J141" s="11">
        <v>-0.17371273000000523</v>
      </c>
      <c r="K141" s="11">
        <v>1.5619939418166704</v>
      </c>
      <c r="L141" s="11">
        <v>2.9851884899999331E-2</v>
      </c>
      <c r="M141" s="33">
        <v>0.47392126147915847</v>
      </c>
      <c r="N141" s="11">
        <v>-1.5304921859999725</v>
      </c>
      <c r="O141" s="11">
        <v>2.5246416791008035</v>
      </c>
      <c r="P141" s="11">
        <v>15.575681872920011</v>
      </c>
      <c r="Q141" s="41">
        <v>-1.8E-3</v>
      </c>
      <c r="R141" s="47">
        <v>60</v>
      </c>
      <c r="S141" s="29">
        <v>-1.09E-2</v>
      </c>
      <c r="T141" s="3">
        <v>0</v>
      </c>
      <c r="U141" s="62" t="s">
        <v>648</v>
      </c>
      <c r="V141" s="62" t="s">
        <v>445</v>
      </c>
      <c r="W141" s="62" t="s">
        <v>674</v>
      </c>
      <c r="X141" s="62" t="s">
        <v>446</v>
      </c>
      <c r="Y141" s="62" t="s">
        <v>448</v>
      </c>
      <c r="Z141" s="62" t="s">
        <v>429</v>
      </c>
      <c r="AA141" s="62" t="s">
        <v>430</v>
      </c>
      <c r="AB141" s="62" t="s">
        <v>554</v>
      </c>
      <c r="AC141" s="62" t="s">
        <v>547</v>
      </c>
      <c r="AD141" s="62" t="s">
        <v>549</v>
      </c>
      <c r="AE141" s="62" t="s">
        <v>443</v>
      </c>
      <c r="AF141" s="62" t="s">
        <v>453</v>
      </c>
      <c r="AG141" s="63" t="s">
        <v>854</v>
      </c>
      <c r="AH141" s="402" t="s">
        <v>855</v>
      </c>
      <c r="AI141" s="402" t="s">
        <v>856</v>
      </c>
      <c r="AJ141" s="63" t="s">
        <v>857</v>
      </c>
      <c r="AK141" s="402" t="s">
        <v>888</v>
      </c>
      <c r="AL141" s="402" t="s">
        <v>889</v>
      </c>
      <c r="AM141" s="402" t="s">
        <v>891</v>
      </c>
      <c r="AN141" s="402" t="s">
        <v>892</v>
      </c>
      <c r="AO141" s="402" t="s">
        <v>890</v>
      </c>
      <c r="AP141" s="67" t="s">
        <v>380</v>
      </c>
      <c r="AQ141" s="63" t="s">
        <v>469</v>
      </c>
      <c r="AR141" s="62" t="s">
        <v>363</v>
      </c>
      <c r="AS141" s="62" t="s">
        <v>470</v>
      </c>
      <c r="AT141" s="63" t="s">
        <v>385</v>
      </c>
      <c r="AU141" s="62" t="s">
        <v>526</v>
      </c>
      <c r="AV141" t="s">
        <v>387</v>
      </c>
      <c r="AW141" s="63" t="s">
        <v>389</v>
      </c>
      <c r="AX141" s="63" t="s">
        <v>400</v>
      </c>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row>
    <row r="142" spans="1:91">
      <c r="F142">
        <v>1</v>
      </c>
      <c r="S142" s="29"/>
      <c r="U142" s="34">
        <v>1740</v>
      </c>
      <c r="V142">
        <v>1718</v>
      </c>
      <c r="W142">
        <v>1652</v>
      </c>
      <c r="X142">
        <v>1613</v>
      </c>
      <c r="Y142">
        <v>1569</v>
      </c>
      <c r="Z142">
        <v>1520</v>
      </c>
      <c r="AA142">
        <v>1459</v>
      </c>
      <c r="AB142">
        <v>1454</v>
      </c>
      <c r="AC142">
        <v>1387</v>
      </c>
      <c r="AD142">
        <v>1333</v>
      </c>
      <c r="AE142">
        <v>1269</v>
      </c>
      <c r="AF142">
        <v>1197</v>
      </c>
      <c r="AG142">
        <v>1200</v>
      </c>
      <c r="AH142">
        <v>1120</v>
      </c>
      <c r="AI142">
        <v>1120</v>
      </c>
      <c r="AJ142">
        <v>1040</v>
      </c>
      <c r="AK142">
        <v>1200</v>
      </c>
      <c r="AL142">
        <v>1380</v>
      </c>
      <c r="AM142">
        <v>1200</v>
      </c>
      <c r="AN142">
        <v>1200</v>
      </c>
      <c r="AO142">
        <v>1040</v>
      </c>
      <c r="AP142" s="34">
        <v>1040</v>
      </c>
      <c r="AQ142" s="34">
        <v>1120</v>
      </c>
      <c r="AR142">
        <v>1200</v>
      </c>
      <c r="AS142">
        <v>1290</v>
      </c>
      <c r="AT142" s="34">
        <v>1380</v>
      </c>
      <c r="AU142">
        <v>1485</v>
      </c>
      <c r="AV142">
        <v>1590</v>
      </c>
      <c r="AW142" s="34">
        <v>1710</v>
      </c>
      <c r="AX142" s="34">
        <v>1830</v>
      </c>
    </row>
    <row r="143" spans="1:91">
      <c r="A143" s="62" t="s">
        <v>945</v>
      </c>
      <c r="B143" s="62" t="s">
        <v>335</v>
      </c>
      <c r="C143" s="59" t="s">
        <v>596</v>
      </c>
      <c r="D143" s="66" t="s">
        <v>759</v>
      </c>
      <c r="E143" s="66" t="s">
        <v>642</v>
      </c>
      <c r="F143">
        <v>1</v>
      </c>
      <c r="G143" s="37">
        <v>0.2</v>
      </c>
      <c r="H143" s="3">
        <v>0.7</v>
      </c>
      <c r="I143" s="33">
        <v>-0.11818330333330711</v>
      </c>
      <c r="J143" s="11">
        <v>-0.6948509200000349</v>
      </c>
      <c r="K143" s="11">
        <v>3.1239878836333466</v>
      </c>
      <c r="L143" s="11">
        <v>2.9851884899998484E-2</v>
      </c>
      <c r="M143" s="33">
        <v>7.5827401836665569</v>
      </c>
      <c r="N143" s="11">
        <v>-12.2439374879998</v>
      </c>
      <c r="O143" s="11">
        <v>10.098566716403219</v>
      </c>
      <c r="P143" s="11">
        <v>31.151363745840019</v>
      </c>
      <c r="Q143" s="41">
        <v>-1.8E-3</v>
      </c>
      <c r="R143" s="47">
        <v>60</v>
      </c>
      <c r="S143" s="29">
        <v>-2.18E-2</v>
      </c>
      <c r="T143" s="3">
        <v>0</v>
      </c>
      <c r="U143" s="62" t="s">
        <v>648</v>
      </c>
      <c r="V143" s="62" t="s">
        <v>445</v>
      </c>
      <c r="W143" s="62" t="s">
        <v>674</v>
      </c>
      <c r="X143" s="62" t="s">
        <v>446</v>
      </c>
      <c r="Y143" s="62" t="s">
        <v>448</v>
      </c>
      <c r="Z143" s="62" t="s">
        <v>429</v>
      </c>
      <c r="AA143" s="62" t="s">
        <v>430</v>
      </c>
      <c r="AB143" s="62" t="s">
        <v>554</v>
      </c>
      <c r="AC143" s="62" t="s">
        <v>547</v>
      </c>
      <c r="AD143" s="62" t="s">
        <v>549</v>
      </c>
      <c r="AE143" s="62" t="s">
        <v>443</v>
      </c>
      <c r="AF143" s="62" t="s">
        <v>453</v>
      </c>
      <c r="AG143" s="63" t="s">
        <v>854</v>
      </c>
      <c r="AH143" s="402" t="s">
        <v>855</v>
      </c>
      <c r="AI143" s="402" t="s">
        <v>856</v>
      </c>
      <c r="AJ143" s="63" t="s">
        <v>857</v>
      </c>
      <c r="AK143" s="402" t="s">
        <v>888</v>
      </c>
      <c r="AL143" s="402" t="s">
        <v>889</v>
      </c>
      <c r="AM143" s="402" t="s">
        <v>891</v>
      </c>
      <c r="AN143" s="402" t="s">
        <v>892</v>
      </c>
      <c r="AO143" s="402" t="s">
        <v>890</v>
      </c>
      <c r="AP143" s="67" t="s">
        <v>380</v>
      </c>
      <c r="AQ143" s="63" t="s">
        <v>469</v>
      </c>
      <c r="AR143" s="62" t="s">
        <v>363</v>
      </c>
      <c r="AS143" s="62" t="s">
        <v>470</v>
      </c>
      <c r="AT143" s="63" t="s">
        <v>385</v>
      </c>
      <c r="AU143" s="62" t="s">
        <v>526</v>
      </c>
      <c r="AV143" t="s">
        <v>387</v>
      </c>
      <c r="AW143" s="63" t="s">
        <v>389</v>
      </c>
      <c r="AX143" s="63" t="s">
        <v>400</v>
      </c>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row>
    <row r="144" spans="1:91">
      <c r="F144">
        <v>1</v>
      </c>
      <c r="S144" s="29"/>
      <c r="U144" s="34">
        <v>1740</v>
      </c>
      <c r="V144">
        <v>1718</v>
      </c>
      <c r="W144">
        <v>1652</v>
      </c>
      <c r="X144">
        <v>1613</v>
      </c>
      <c r="Y144">
        <v>1569</v>
      </c>
      <c r="Z144">
        <v>1520</v>
      </c>
      <c r="AA144">
        <v>1459</v>
      </c>
      <c r="AB144">
        <v>1454</v>
      </c>
      <c r="AC144">
        <v>1387</v>
      </c>
      <c r="AD144">
        <v>1333</v>
      </c>
      <c r="AE144">
        <v>1269</v>
      </c>
      <c r="AF144">
        <v>1197</v>
      </c>
      <c r="AG144">
        <v>1200</v>
      </c>
      <c r="AH144">
        <v>1120</v>
      </c>
      <c r="AI144">
        <v>1120</v>
      </c>
      <c r="AJ144">
        <v>1040</v>
      </c>
      <c r="AK144">
        <v>1200</v>
      </c>
      <c r="AL144">
        <v>1380</v>
      </c>
      <c r="AM144">
        <v>1200</v>
      </c>
      <c r="AN144">
        <v>1200</v>
      </c>
      <c r="AO144">
        <v>1040</v>
      </c>
      <c r="AP144" s="34">
        <v>1040</v>
      </c>
      <c r="AQ144" s="34">
        <v>1120</v>
      </c>
      <c r="AR144">
        <v>1200</v>
      </c>
      <c r="AS144">
        <v>1290</v>
      </c>
      <c r="AT144" s="34">
        <v>1380</v>
      </c>
      <c r="AU144">
        <v>1485</v>
      </c>
      <c r="AV144">
        <v>1590</v>
      </c>
      <c r="AW144" s="34">
        <v>1710</v>
      </c>
      <c r="AX144" s="34">
        <v>1830</v>
      </c>
    </row>
    <row r="145" spans="1:91">
      <c r="A145" s="62" t="s">
        <v>946</v>
      </c>
      <c r="B145" s="62" t="s">
        <v>335</v>
      </c>
      <c r="C145" s="59" t="s">
        <v>819</v>
      </c>
      <c r="D145" s="59" t="s">
        <v>598</v>
      </c>
      <c r="E145" s="61" t="s">
        <v>653</v>
      </c>
      <c r="F145">
        <v>1</v>
      </c>
      <c r="G145" s="37">
        <v>0.2</v>
      </c>
      <c r="H145" s="3">
        <v>0.75</v>
      </c>
      <c r="I145" s="33">
        <v>0.30712715930736079</v>
      </c>
      <c r="J145" s="11">
        <v>-1.237563705584416</v>
      </c>
      <c r="K145" s="11">
        <v>3.0290913767445873</v>
      </c>
      <c r="L145" s="11">
        <v>3.8163916471489756E-16</v>
      </c>
      <c r="M145" s="33">
        <v>0.11147018398273459</v>
      </c>
      <c r="N145" s="11">
        <v>-1.5105827353896544</v>
      </c>
      <c r="O145" s="11">
        <v>4.7795572397186188</v>
      </c>
      <c r="P145" s="11">
        <v>15.8</v>
      </c>
      <c r="Q145" s="41">
        <v>-2.3E-3</v>
      </c>
      <c r="R145" s="47">
        <v>60</v>
      </c>
      <c r="S145" s="29">
        <v>-8.6999999999999994E-3</v>
      </c>
      <c r="T145" s="3">
        <v>0</v>
      </c>
      <c r="U145" s="62" t="s">
        <v>648</v>
      </c>
      <c r="V145" s="62" t="s">
        <v>445</v>
      </c>
      <c r="W145" s="62" t="s">
        <v>674</v>
      </c>
      <c r="X145" s="62" t="s">
        <v>446</v>
      </c>
      <c r="Y145" s="62" t="s">
        <v>448</v>
      </c>
      <c r="Z145" s="62" t="s">
        <v>429</v>
      </c>
      <c r="AA145" s="62" t="s">
        <v>430</v>
      </c>
      <c r="AB145" s="62" t="s">
        <v>554</v>
      </c>
      <c r="AC145" s="62" t="s">
        <v>547</v>
      </c>
      <c r="AD145" s="62" t="s">
        <v>549</v>
      </c>
      <c r="AE145" s="62" t="s">
        <v>443</v>
      </c>
      <c r="AF145" s="62" t="s">
        <v>453</v>
      </c>
      <c r="AG145" s="63" t="s">
        <v>854</v>
      </c>
      <c r="AH145" s="402" t="s">
        <v>855</v>
      </c>
      <c r="AI145" s="402" t="s">
        <v>856</v>
      </c>
      <c r="AJ145" s="63" t="s">
        <v>857</v>
      </c>
      <c r="AK145" s="402" t="s">
        <v>888</v>
      </c>
      <c r="AL145" s="402" t="s">
        <v>889</v>
      </c>
      <c r="AM145" s="402" t="s">
        <v>891</v>
      </c>
      <c r="AN145" s="402" t="s">
        <v>892</v>
      </c>
      <c r="AO145" s="402" t="s">
        <v>890</v>
      </c>
      <c r="AP145" s="62" t="s">
        <v>428</v>
      </c>
      <c r="AQ145" s="62" t="s">
        <v>508</v>
      </c>
      <c r="AR145" s="62" t="s">
        <v>463</v>
      </c>
      <c r="AS145" t="s">
        <v>517</v>
      </c>
      <c r="AT145" t="s">
        <v>518</v>
      </c>
      <c r="AU145" s="62" t="s">
        <v>527</v>
      </c>
      <c r="AV145" s="63" t="s">
        <v>380</v>
      </c>
      <c r="AW145" s="63" t="s">
        <v>469</v>
      </c>
      <c r="AX145" s="62" t="s">
        <v>363</v>
      </c>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row>
    <row r="146" spans="1:91">
      <c r="C146" s="59" t="s">
        <v>818</v>
      </c>
      <c r="D146" s="59" t="s">
        <v>818</v>
      </c>
      <c r="E146" s="61" t="s">
        <v>818</v>
      </c>
      <c r="F146">
        <v>1</v>
      </c>
      <c r="S146" s="29"/>
      <c r="U146">
        <v>1167</v>
      </c>
      <c r="V146">
        <v>1152</v>
      </c>
      <c r="W146">
        <v>1103</v>
      </c>
      <c r="X146">
        <v>1077</v>
      </c>
      <c r="Y146">
        <v>1047</v>
      </c>
      <c r="Z146">
        <v>1015</v>
      </c>
      <c r="AA146">
        <v>974</v>
      </c>
      <c r="AB146">
        <v>982</v>
      </c>
      <c r="AC146">
        <v>953</v>
      </c>
      <c r="AD146">
        <v>916</v>
      </c>
      <c r="AE146">
        <v>873</v>
      </c>
      <c r="AF146">
        <v>823</v>
      </c>
      <c r="AG146">
        <v>780</v>
      </c>
      <c r="AH146">
        <v>730</v>
      </c>
      <c r="AI146">
        <v>680</v>
      </c>
      <c r="AJ146">
        <v>680</v>
      </c>
      <c r="AK146">
        <v>840</v>
      </c>
      <c r="AL146">
        <v>900</v>
      </c>
      <c r="AM146">
        <v>840</v>
      </c>
      <c r="AN146">
        <v>840</v>
      </c>
      <c r="AO146">
        <v>680</v>
      </c>
      <c r="AP146">
        <v>680</v>
      </c>
      <c r="AQ146">
        <v>730</v>
      </c>
      <c r="AR146">
        <v>780</v>
      </c>
      <c r="AS146">
        <v>840</v>
      </c>
      <c r="AT146">
        <v>900</v>
      </c>
      <c r="AU146">
        <v>970</v>
      </c>
      <c r="AV146" s="34">
        <v>1040</v>
      </c>
      <c r="AW146" s="34">
        <v>1120</v>
      </c>
      <c r="AX146">
        <v>1200</v>
      </c>
    </row>
    <row r="147" spans="1:91">
      <c r="A147" s="62" t="s">
        <v>947</v>
      </c>
      <c r="B147" s="62" t="s">
        <v>335</v>
      </c>
      <c r="C147" s="59" t="s">
        <v>819</v>
      </c>
      <c r="D147" s="59" t="s">
        <v>598</v>
      </c>
      <c r="E147" s="61" t="s">
        <v>642</v>
      </c>
      <c r="F147">
        <v>1</v>
      </c>
      <c r="G147" s="37">
        <v>0.1</v>
      </c>
      <c r="H147" s="3">
        <v>0.375</v>
      </c>
      <c r="I147" s="33">
        <v>2.4570172744588943</v>
      </c>
      <c r="J147" s="11">
        <v>-4.9502548223376666</v>
      </c>
      <c r="K147" s="11">
        <v>6.0581827534891746</v>
      </c>
      <c r="L147" s="11">
        <v>4.0245584642661925E-16</v>
      </c>
      <c r="M147" s="33">
        <v>1.7835229437237561</v>
      </c>
      <c r="N147" s="11">
        <v>-12.084661883117235</v>
      </c>
      <c r="O147" s="11">
        <v>19.118228958874472</v>
      </c>
      <c r="P147" s="11">
        <v>31.6</v>
      </c>
      <c r="Q147" s="41">
        <v>-2.3E-3</v>
      </c>
      <c r="R147" s="47">
        <v>60</v>
      </c>
      <c r="S147" s="29">
        <v>-1.7399999999999999E-2</v>
      </c>
      <c r="T147" s="3">
        <v>0</v>
      </c>
      <c r="U147" s="62" t="s">
        <v>648</v>
      </c>
      <c r="V147" s="62" t="s">
        <v>445</v>
      </c>
      <c r="W147" s="62" t="s">
        <v>674</v>
      </c>
      <c r="X147" s="62" t="s">
        <v>446</v>
      </c>
      <c r="Y147" s="62" t="s">
        <v>448</v>
      </c>
      <c r="Z147" s="62" t="s">
        <v>429</v>
      </c>
      <c r="AA147" s="62" t="s">
        <v>430</v>
      </c>
      <c r="AB147" s="62" t="s">
        <v>554</v>
      </c>
      <c r="AC147" s="62" t="s">
        <v>547</v>
      </c>
      <c r="AD147" s="62" t="s">
        <v>549</v>
      </c>
      <c r="AE147" s="62" t="s">
        <v>443</v>
      </c>
      <c r="AF147" s="62" t="s">
        <v>453</v>
      </c>
      <c r="AG147" s="63" t="s">
        <v>854</v>
      </c>
      <c r="AH147" s="402" t="s">
        <v>855</v>
      </c>
      <c r="AI147" s="402" t="s">
        <v>856</v>
      </c>
      <c r="AJ147" s="63" t="s">
        <v>857</v>
      </c>
      <c r="AK147" s="402" t="s">
        <v>888</v>
      </c>
      <c r="AL147" s="402" t="s">
        <v>889</v>
      </c>
      <c r="AM147" s="402" t="s">
        <v>891</v>
      </c>
      <c r="AN147" s="402" t="s">
        <v>892</v>
      </c>
      <c r="AO147" s="402" t="s">
        <v>890</v>
      </c>
      <c r="AP147" s="62" t="s">
        <v>428</v>
      </c>
      <c r="AQ147" s="62" t="s">
        <v>508</v>
      </c>
      <c r="AR147" s="62" t="s">
        <v>463</v>
      </c>
      <c r="AS147" t="s">
        <v>517</v>
      </c>
      <c r="AT147" t="s">
        <v>518</v>
      </c>
      <c r="AU147" s="62" t="s">
        <v>527</v>
      </c>
      <c r="AV147" s="63" t="s">
        <v>380</v>
      </c>
      <c r="AW147" s="63" t="s">
        <v>469</v>
      </c>
      <c r="AX147" s="62" t="s">
        <v>363</v>
      </c>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row>
    <row r="148" spans="1:91">
      <c r="C148" s="59" t="s">
        <v>818</v>
      </c>
      <c r="D148" s="59" t="s">
        <v>818</v>
      </c>
      <c r="E148" s="61" t="s">
        <v>818</v>
      </c>
      <c r="F148">
        <v>1</v>
      </c>
      <c r="S148" s="29"/>
      <c r="U148">
        <v>1167</v>
      </c>
      <c r="V148">
        <v>1152</v>
      </c>
      <c r="W148">
        <v>1103</v>
      </c>
      <c r="X148">
        <v>1077</v>
      </c>
      <c r="Y148">
        <v>1047</v>
      </c>
      <c r="Z148">
        <v>1015</v>
      </c>
      <c r="AA148">
        <v>974</v>
      </c>
      <c r="AB148">
        <v>982</v>
      </c>
      <c r="AC148">
        <v>953</v>
      </c>
      <c r="AD148">
        <v>916</v>
      </c>
      <c r="AE148">
        <v>873</v>
      </c>
      <c r="AF148">
        <v>823</v>
      </c>
      <c r="AG148">
        <v>780</v>
      </c>
      <c r="AH148">
        <v>730</v>
      </c>
      <c r="AI148">
        <v>680</v>
      </c>
      <c r="AJ148">
        <v>680</v>
      </c>
      <c r="AK148">
        <v>840</v>
      </c>
      <c r="AL148">
        <v>900</v>
      </c>
      <c r="AM148">
        <v>840</v>
      </c>
      <c r="AN148">
        <v>840</v>
      </c>
      <c r="AO148">
        <v>680</v>
      </c>
      <c r="AP148">
        <v>680</v>
      </c>
      <c r="AQ148">
        <v>730</v>
      </c>
      <c r="AR148">
        <v>780</v>
      </c>
      <c r="AS148">
        <v>840</v>
      </c>
      <c r="AT148">
        <v>900</v>
      </c>
      <c r="AU148">
        <v>970</v>
      </c>
      <c r="AV148" s="34">
        <v>1040</v>
      </c>
      <c r="AW148" s="34">
        <v>1120</v>
      </c>
      <c r="AX148">
        <v>1200</v>
      </c>
    </row>
    <row r="149" spans="1:91">
      <c r="A149" s="62" t="s">
        <v>948</v>
      </c>
      <c r="B149" s="62" t="s">
        <v>335</v>
      </c>
      <c r="C149" s="59" t="s">
        <v>819</v>
      </c>
      <c r="D149" s="59" t="s">
        <v>599</v>
      </c>
      <c r="E149" s="61" t="s">
        <v>653</v>
      </c>
      <c r="F149">
        <v>1</v>
      </c>
      <c r="G149" s="37">
        <v>0.2</v>
      </c>
      <c r="H149" s="3">
        <v>1.2</v>
      </c>
      <c r="I149" s="33">
        <v>2.9439347428573487E-2</v>
      </c>
      <c r="J149" s="11">
        <v>-0.32255789440000388</v>
      </c>
      <c r="K149" s="11">
        <v>1.6657514765828589</v>
      </c>
      <c r="L149" s="11">
        <v>1.8964628800000639E-3</v>
      </c>
      <c r="M149" s="33">
        <v>0.41616425047619654</v>
      </c>
      <c r="N149" s="11">
        <v>-1.4736513769285842</v>
      </c>
      <c r="O149" s="11">
        <v>3.2954887377309579</v>
      </c>
      <c r="P149" s="11">
        <v>15.633102941527145</v>
      </c>
      <c r="Q149" s="41">
        <v>-1.8E-3</v>
      </c>
      <c r="R149" s="47">
        <v>60</v>
      </c>
      <c r="S149" s="29">
        <v>-8.0999999999999996E-3</v>
      </c>
      <c r="T149" s="3">
        <v>0</v>
      </c>
      <c r="U149" s="62" t="s">
        <v>648</v>
      </c>
      <c r="V149" s="62" t="s">
        <v>445</v>
      </c>
      <c r="W149" s="62" t="s">
        <v>674</v>
      </c>
      <c r="X149" s="62" t="s">
        <v>446</v>
      </c>
      <c r="Y149" s="62" t="s">
        <v>448</v>
      </c>
      <c r="Z149" s="62" t="s">
        <v>429</v>
      </c>
      <c r="AA149" s="62" t="s">
        <v>430</v>
      </c>
      <c r="AB149" s="62" t="s">
        <v>554</v>
      </c>
      <c r="AC149" s="62" t="s">
        <v>547</v>
      </c>
      <c r="AD149" s="62" t="s">
        <v>549</v>
      </c>
      <c r="AE149" s="62" t="s">
        <v>443</v>
      </c>
      <c r="AF149" s="62" t="s">
        <v>453</v>
      </c>
      <c r="AG149" s="62" t="s">
        <v>854</v>
      </c>
      <c r="AH149" s="62" t="s">
        <v>855</v>
      </c>
      <c r="AI149" s="63" t="s">
        <v>856</v>
      </c>
      <c r="AJ149" s="62" t="s">
        <v>857</v>
      </c>
      <c r="AK149" s="402" t="s">
        <v>888</v>
      </c>
      <c r="AL149" s="402" t="s">
        <v>889</v>
      </c>
      <c r="AM149" s="402" t="s">
        <v>891</v>
      </c>
      <c r="AN149" s="402" t="s">
        <v>892</v>
      </c>
      <c r="AO149" s="402" t="s">
        <v>890</v>
      </c>
      <c r="AP149" s="63" t="s">
        <v>469</v>
      </c>
      <c r="AQ149" s="62" t="s">
        <v>363</v>
      </c>
      <c r="AR149" s="62" t="s">
        <v>470</v>
      </c>
      <c r="AS149" s="63" t="s">
        <v>385</v>
      </c>
      <c r="AT149" t="s">
        <v>526</v>
      </c>
      <c r="AU149" t="s">
        <v>387</v>
      </c>
      <c r="AV149" s="63" t="s">
        <v>389</v>
      </c>
      <c r="AW149" s="63" t="s">
        <v>400</v>
      </c>
      <c r="AX149" s="62" t="s">
        <v>393</v>
      </c>
      <c r="AY149" t="s">
        <v>394</v>
      </c>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row>
    <row r="150" spans="1:91">
      <c r="C150" s="59" t="s">
        <v>818</v>
      </c>
      <c r="D150" s="59" t="s">
        <v>818</v>
      </c>
      <c r="E150" s="61" t="s">
        <v>818</v>
      </c>
      <c r="F150">
        <v>1</v>
      </c>
      <c r="S150" s="29"/>
      <c r="U150">
        <v>2008</v>
      </c>
      <c r="V150">
        <v>1982</v>
      </c>
      <c r="W150">
        <v>1898</v>
      </c>
      <c r="X150">
        <v>1853</v>
      </c>
      <c r="Y150">
        <v>1802</v>
      </c>
      <c r="Z150">
        <v>1746</v>
      </c>
      <c r="AA150">
        <v>1676</v>
      </c>
      <c r="AB150">
        <v>1689</v>
      </c>
      <c r="AC150">
        <v>1640</v>
      </c>
      <c r="AD150">
        <v>1577</v>
      </c>
      <c r="AE150">
        <v>1502</v>
      </c>
      <c r="AF150">
        <v>1417</v>
      </c>
      <c r="AG150">
        <v>1407</v>
      </c>
      <c r="AH150">
        <v>1355</v>
      </c>
      <c r="AI150" s="34">
        <v>1303</v>
      </c>
      <c r="AJ150">
        <v>1229</v>
      </c>
      <c r="AK150">
        <v>1502</v>
      </c>
      <c r="AL150">
        <v>1746</v>
      </c>
      <c r="AM150">
        <v>1502</v>
      </c>
      <c r="AN150">
        <v>1502</v>
      </c>
      <c r="AO150">
        <v>1303</v>
      </c>
      <c r="AP150" s="34">
        <v>1120</v>
      </c>
      <c r="AQ150">
        <v>1200</v>
      </c>
      <c r="AR150">
        <v>1290</v>
      </c>
      <c r="AS150" s="34">
        <v>1380</v>
      </c>
      <c r="AT150">
        <v>1485</v>
      </c>
      <c r="AU150">
        <v>1590</v>
      </c>
      <c r="AV150" s="34">
        <v>1710</v>
      </c>
      <c r="AW150" s="34">
        <v>1830</v>
      </c>
      <c r="AX150">
        <v>1965</v>
      </c>
      <c r="AY150">
        <v>2100</v>
      </c>
    </row>
    <row r="151" spans="1:91">
      <c r="A151" s="62" t="s">
        <v>949</v>
      </c>
      <c r="B151" s="62" t="s">
        <v>335</v>
      </c>
      <c r="C151" s="59" t="s">
        <v>819</v>
      </c>
      <c r="D151" s="59" t="s">
        <v>599</v>
      </c>
      <c r="E151" s="61" t="s">
        <v>642</v>
      </c>
      <c r="F151">
        <v>1</v>
      </c>
      <c r="G151" s="37">
        <v>0.1</v>
      </c>
      <c r="H151" s="3">
        <v>0.6</v>
      </c>
      <c r="I151" s="33">
        <v>0.23551477942852406</v>
      </c>
      <c r="J151" s="11">
        <v>-1.2902315775999489</v>
      </c>
      <c r="K151" s="11">
        <v>3.3315029531656992</v>
      </c>
      <c r="L151" s="11">
        <v>1.8964628800012123E-3</v>
      </c>
      <c r="M151" s="33">
        <v>6.6586280076192637</v>
      </c>
      <c r="N151" s="11">
        <v>-11.789211015428817</v>
      </c>
      <c r="O151" s="11">
        <v>13.181954950923878</v>
      </c>
      <c r="P151" s="11">
        <v>31.26620588305429</v>
      </c>
      <c r="Q151" s="41">
        <v>-1.8E-3</v>
      </c>
      <c r="R151" s="47">
        <v>60</v>
      </c>
      <c r="S151" s="29">
        <v>-1.6199999999999999E-2</v>
      </c>
      <c r="T151" s="3">
        <v>0</v>
      </c>
      <c r="U151" s="62" t="s">
        <v>648</v>
      </c>
      <c r="V151" s="62" t="s">
        <v>445</v>
      </c>
      <c r="W151" s="62" t="s">
        <v>674</v>
      </c>
      <c r="X151" s="62" t="s">
        <v>446</v>
      </c>
      <c r="Y151" s="62" t="s">
        <v>448</v>
      </c>
      <c r="Z151" s="62" t="s">
        <v>429</v>
      </c>
      <c r="AA151" s="62" t="s">
        <v>430</v>
      </c>
      <c r="AB151" s="62" t="s">
        <v>554</v>
      </c>
      <c r="AC151" s="62" t="s">
        <v>547</v>
      </c>
      <c r="AD151" s="62" t="s">
        <v>549</v>
      </c>
      <c r="AE151" s="62" t="s">
        <v>443</v>
      </c>
      <c r="AF151" s="62" t="s">
        <v>453</v>
      </c>
      <c r="AG151" s="62" t="s">
        <v>854</v>
      </c>
      <c r="AH151" s="62" t="s">
        <v>855</v>
      </c>
      <c r="AI151" s="63" t="s">
        <v>856</v>
      </c>
      <c r="AJ151" s="62" t="s">
        <v>857</v>
      </c>
      <c r="AK151" s="402" t="s">
        <v>888</v>
      </c>
      <c r="AL151" s="402" t="s">
        <v>889</v>
      </c>
      <c r="AM151" s="402" t="s">
        <v>891</v>
      </c>
      <c r="AN151" s="402" t="s">
        <v>892</v>
      </c>
      <c r="AO151" s="402" t="s">
        <v>890</v>
      </c>
      <c r="AP151" s="63" t="s">
        <v>469</v>
      </c>
      <c r="AQ151" s="62" t="s">
        <v>363</v>
      </c>
      <c r="AR151" s="62" t="s">
        <v>470</v>
      </c>
      <c r="AS151" s="63" t="s">
        <v>385</v>
      </c>
      <c r="AT151" t="s">
        <v>526</v>
      </c>
      <c r="AU151" t="s">
        <v>387</v>
      </c>
      <c r="AV151" s="63" t="s">
        <v>389</v>
      </c>
      <c r="AW151" s="63" t="s">
        <v>400</v>
      </c>
      <c r="AX151" s="62" t="s">
        <v>393</v>
      </c>
      <c r="AY151" s="62" t="s">
        <v>394</v>
      </c>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row>
    <row r="152" spans="1:91">
      <c r="C152" s="59" t="s">
        <v>818</v>
      </c>
      <c r="D152" s="59" t="s">
        <v>818</v>
      </c>
      <c r="E152" s="61" t="s">
        <v>818</v>
      </c>
      <c r="F152">
        <v>1</v>
      </c>
      <c r="S152" s="29"/>
      <c r="U152">
        <v>2008</v>
      </c>
      <c r="V152">
        <v>1982</v>
      </c>
      <c r="W152">
        <v>1898</v>
      </c>
      <c r="X152">
        <v>1853</v>
      </c>
      <c r="Y152">
        <v>1802</v>
      </c>
      <c r="Z152">
        <v>1746</v>
      </c>
      <c r="AA152">
        <v>1676</v>
      </c>
      <c r="AB152">
        <v>1689</v>
      </c>
      <c r="AC152">
        <v>1640</v>
      </c>
      <c r="AD152">
        <v>1577</v>
      </c>
      <c r="AE152">
        <v>1502</v>
      </c>
      <c r="AF152">
        <v>1417</v>
      </c>
      <c r="AG152">
        <v>1407</v>
      </c>
      <c r="AH152">
        <v>1355</v>
      </c>
      <c r="AI152" s="34">
        <v>1303</v>
      </c>
      <c r="AJ152">
        <v>1229</v>
      </c>
      <c r="AK152">
        <v>1502</v>
      </c>
      <c r="AL152">
        <v>1746</v>
      </c>
      <c r="AM152">
        <v>1502</v>
      </c>
      <c r="AN152">
        <v>1502</v>
      </c>
      <c r="AO152">
        <v>1303</v>
      </c>
      <c r="AP152" s="34">
        <v>1120</v>
      </c>
      <c r="AQ152">
        <v>1200</v>
      </c>
      <c r="AR152">
        <v>1290</v>
      </c>
      <c r="AS152" s="34">
        <v>1380</v>
      </c>
      <c r="AT152">
        <v>1485</v>
      </c>
      <c r="AU152">
        <v>1590</v>
      </c>
      <c r="AV152" s="34">
        <v>1710</v>
      </c>
      <c r="AW152" s="34">
        <v>1830</v>
      </c>
      <c r="AX152">
        <v>1965</v>
      </c>
      <c r="AY152">
        <v>2100</v>
      </c>
    </row>
    <row r="153" spans="1:91">
      <c r="A153" s="62" t="s">
        <v>950</v>
      </c>
      <c r="B153" s="62" t="s">
        <v>335</v>
      </c>
      <c r="C153" s="59" t="s">
        <v>596</v>
      </c>
      <c r="D153" s="61" t="s">
        <v>760</v>
      </c>
      <c r="E153" s="59" t="s">
        <v>642</v>
      </c>
      <c r="F153">
        <v>1</v>
      </c>
      <c r="G153" s="37">
        <v>0.35</v>
      </c>
      <c r="H153" s="3">
        <v>1.4</v>
      </c>
      <c r="I153" s="33">
        <v>7.4765780049471778E-2</v>
      </c>
      <c r="J153" s="11">
        <v>-0.47183832057698871</v>
      </c>
      <c r="K153" s="11">
        <v>2.2566093939277017</v>
      </c>
      <c r="L153" s="11">
        <v>9.6980927763645891E-3</v>
      </c>
      <c r="M153" s="33">
        <v>3.7552824718743029E-2</v>
      </c>
      <c r="N153" s="11">
        <v>-0.93726547605752908</v>
      </c>
      <c r="O153" s="11">
        <v>3.5850924081783795</v>
      </c>
      <c r="P153" s="11">
        <v>31.877039018594797</v>
      </c>
      <c r="Q153" s="41">
        <v>-1.8E-3</v>
      </c>
      <c r="R153" s="47">
        <v>61</v>
      </c>
      <c r="S153" s="29">
        <v>-2.0199999999999999E-2</v>
      </c>
      <c r="T153" s="3">
        <v>0</v>
      </c>
      <c r="U153" s="62" t="s">
        <v>648</v>
      </c>
      <c r="V153" s="62" t="s">
        <v>445</v>
      </c>
      <c r="W153" s="62" t="s">
        <v>674</v>
      </c>
      <c r="X153" s="62" t="s">
        <v>446</v>
      </c>
      <c r="Y153" s="62" t="s">
        <v>448</v>
      </c>
      <c r="Z153" s="62" t="s">
        <v>429</v>
      </c>
      <c r="AA153" s="62" t="s">
        <v>430</v>
      </c>
      <c r="AB153" s="62" t="s">
        <v>554</v>
      </c>
      <c r="AC153" s="62" t="s">
        <v>547</v>
      </c>
      <c r="AD153" s="62" t="s">
        <v>549</v>
      </c>
      <c r="AE153" s="62" t="s">
        <v>443</v>
      </c>
      <c r="AF153" s="62" t="s">
        <v>453</v>
      </c>
      <c r="AG153" s="62" t="s">
        <v>854</v>
      </c>
      <c r="AH153" s="62" t="s">
        <v>855</v>
      </c>
      <c r="AI153" s="63" t="s">
        <v>856</v>
      </c>
      <c r="AJ153" s="62" t="s">
        <v>857</v>
      </c>
      <c r="AK153" s="402" t="s">
        <v>888</v>
      </c>
      <c r="AL153" s="402" t="s">
        <v>889</v>
      </c>
      <c r="AM153" s="402" t="s">
        <v>891</v>
      </c>
      <c r="AN153" s="402" t="s">
        <v>892</v>
      </c>
      <c r="AO153" s="402" t="s">
        <v>890</v>
      </c>
      <c r="AP153" t="s">
        <v>526</v>
      </c>
      <c r="AQ153" s="62" t="s">
        <v>387</v>
      </c>
      <c r="AR153" s="62" t="s">
        <v>389</v>
      </c>
      <c r="AS153" s="63" t="s">
        <v>400</v>
      </c>
      <c r="AT153" t="s">
        <v>393</v>
      </c>
      <c r="AU153" t="s">
        <v>394</v>
      </c>
      <c r="AV153" s="63" t="s">
        <v>396</v>
      </c>
      <c r="AW153" s="62" t="s">
        <v>398</v>
      </c>
      <c r="AX153" s="62" t="s">
        <v>402</v>
      </c>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row>
    <row r="154" spans="1:91">
      <c r="F154">
        <v>1</v>
      </c>
      <c r="S154" s="29"/>
      <c r="U154" s="34">
        <v>2593</v>
      </c>
      <c r="V154">
        <v>2559</v>
      </c>
      <c r="W154">
        <v>2462</v>
      </c>
      <c r="X154">
        <v>2403</v>
      </c>
      <c r="Y154">
        <v>2337</v>
      </c>
      <c r="Z154">
        <v>2265</v>
      </c>
      <c r="AA154">
        <v>2174</v>
      </c>
      <c r="AB154">
        <v>2167</v>
      </c>
      <c r="AC154">
        <v>2067</v>
      </c>
      <c r="AD154">
        <v>1987</v>
      </c>
      <c r="AE154">
        <v>1891</v>
      </c>
      <c r="AF154">
        <v>1783</v>
      </c>
      <c r="AG154">
        <v>1840</v>
      </c>
      <c r="AH154">
        <v>1770</v>
      </c>
      <c r="AI154">
        <v>1705</v>
      </c>
      <c r="AJ154">
        <v>1600</v>
      </c>
      <c r="AK154">
        <v>1891</v>
      </c>
      <c r="AL154">
        <v>2240</v>
      </c>
      <c r="AM154">
        <v>1891</v>
      </c>
      <c r="AN154">
        <v>1891</v>
      </c>
      <c r="AO154">
        <v>1620</v>
      </c>
      <c r="AP154">
        <v>1485</v>
      </c>
      <c r="AQ154">
        <v>1590</v>
      </c>
      <c r="AR154">
        <v>1710</v>
      </c>
      <c r="AS154" s="34">
        <v>1830</v>
      </c>
      <c r="AT154">
        <v>1965</v>
      </c>
      <c r="AU154">
        <v>2100</v>
      </c>
      <c r="AV154" s="34">
        <v>2260</v>
      </c>
      <c r="AW154">
        <v>2420</v>
      </c>
      <c r="AX154">
        <v>2600</v>
      </c>
    </row>
    <row r="155" spans="1:91">
      <c r="A155" s="62" t="s">
        <v>951</v>
      </c>
      <c r="B155" s="62" t="s">
        <v>335</v>
      </c>
      <c r="C155" s="59" t="s">
        <v>819</v>
      </c>
      <c r="D155" s="59" t="s">
        <v>600</v>
      </c>
      <c r="E155" s="61" t="s">
        <v>642</v>
      </c>
      <c r="F155">
        <v>1</v>
      </c>
      <c r="G155" s="37">
        <v>0.25</v>
      </c>
      <c r="H155" s="3">
        <v>0.9</v>
      </c>
      <c r="I155" s="33">
        <v>0.24049797048247576</v>
      </c>
      <c r="J155" s="11">
        <v>-1.0894266820805414</v>
      </c>
      <c r="K155" s="11">
        <v>2.7128289623164887</v>
      </c>
      <c r="L155" s="11">
        <v>1.6935489186741537E-3</v>
      </c>
      <c r="M155" s="33">
        <v>3.7937379759577365</v>
      </c>
      <c r="N155" s="11">
        <v>-8.91058615640857</v>
      </c>
      <c r="O155" s="11">
        <v>12.089430785787028</v>
      </c>
      <c r="P155" s="11">
        <v>31.509213595009427</v>
      </c>
      <c r="Q155" s="41">
        <v>-2.0999999999999999E-3</v>
      </c>
      <c r="R155" s="47">
        <v>59</v>
      </c>
      <c r="S155" s="29">
        <v>-1.9E-2</v>
      </c>
      <c r="T155" s="3">
        <v>0</v>
      </c>
      <c r="U155" s="62" t="s">
        <v>648</v>
      </c>
      <c r="V155" s="62" t="s">
        <v>445</v>
      </c>
      <c r="W155" s="62" t="s">
        <v>674</v>
      </c>
      <c r="X155" s="62" t="s">
        <v>446</v>
      </c>
      <c r="Y155" s="62" t="s">
        <v>448</v>
      </c>
      <c r="Z155" s="62" t="s">
        <v>429</v>
      </c>
      <c r="AA155" s="62" t="s">
        <v>430</v>
      </c>
      <c r="AB155" s="62" t="s">
        <v>554</v>
      </c>
      <c r="AC155" s="62" t="s">
        <v>547</v>
      </c>
      <c r="AD155" s="62" t="s">
        <v>549</v>
      </c>
      <c r="AE155" s="62" t="s">
        <v>443</v>
      </c>
      <c r="AF155" s="62" t="s">
        <v>453</v>
      </c>
      <c r="AG155" s="402" t="s">
        <v>888</v>
      </c>
      <c r="AH155" s="402" t="s">
        <v>891</v>
      </c>
      <c r="AI155" s="402" t="s">
        <v>892</v>
      </c>
      <c r="AJ155" t="s">
        <v>526</v>
      </c>
      <c r="AK155" t="s">
        <v>387</v>
      </c>
      <c r="AL155" s="63" t="s">
        <v>389</v>
      </c>
      <c r="AM155" s="62" t="s">
        <v>400</v>
      </c>
      <c r="AN155" s="62" t="s">
        <v>393</v>
      </c>
      <c r="AO155" s="62" t="s">
        <v>394</v>
      </c>
      <c r="AP155" s="62" t="s">
        <v>396</v>
      </c>
      <c r="AQ155" s="63" t="s">
        <v>398</v>
      </c>
      <c r="AR155" s="62" t="s">
        <v>402</v>
      </c>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row>
    <row r="156" spans="1:91">
      <c r="C156" s="59" t="s">
        <v>818</v>
      </c>
      <c r="D156" s="59" t="s">
        <v>818</v>
      </c>
      <c r="E156" s="61" t="s">
        <v>818</v>
      </c>
      <c r="F156">
        <v>1</v>
      </c>
      <c r="S156" s="29"/>
      <c r="U156">
        <v>2571</v>
      </c>
      <c r="V156">
        <v>2537</v>
      </c>
      <c r="W156">
        <v>2430</v>
      </c>
      <c r="X156">
        <v>2372</v>
      </c>
      <c r="Y156">
        <v>2307</v>
      </c>
      <c r="Z156">
        <v>2236</v>
      </c>
      <c r="AA156">
        <v>2146</v>
      </c>
      <c r="AB156">
        <v>2163</v>
      </c>
      <c r="AC156">
        <v>2099</v>
      </c>
      <c r="AD156">
        <v>2019</v>
      </c>
      <c r="AE156">
        <v>1923</v>
      </c>
      <c r="AF156">
        <v>1814</v>
      </c>
      <c r="AG156">
        <v>1923</v>
      </c>
      <c r="AH156">
        <v>1923</v>
      </c>
      <c r="AI156">
        <v>1923</v>
      </c>
      <c r="AJ156">
        <v>1485</v>
      </c>
      <c r="AK156">
        <v>1590</v>
      </c>
      <c r="AL156" s="34">
        <v>1710</v>
      </c>
      <c r="AM156">
        <v>1830</v>
      </c>
      <c r="AN156">
        <v>1965</v>
      </c>
      <c r="AO156">
        <v>2100</v>
      </c>
      <c r="AP156">
        <v>2260</v>
      </c>
      <c r="AQ156" s="34">
        <v>2420</v>
      </c>
      <c r="AR156">
        <v>2600</v>
      </c>
    </row>
    <row r="157" spans="1:91">
      <c r="A157" s="62" t="s">
        <v>952</v>
      </c>
      <c r="B157" s="62" t="s">
        <v>335</v>
      </c>
      <c r="C157" s="59" t="s">
        <v>819</v>
      </c>
      <c r="D157" s="59">
        <v>1820</v>
      </c>
      <c r="E157" s="61" t="s">
        <v>642</v>
      </c>
      <c r="F157">
        <v>1</v>
      </c>
      <c r="G157" s="37">
        <v>0.35</v>
      </c>
      <c r="H157" s="3">
        <v>1.05</v>
      </c>
      <c r="I157" s="33">
        <v>7.6532105170043191E-2</v>
      </c>
      <c r="J157" s="11">
        <v>-0.59487401636729542</v>
      </c>
      <c r="K157" s="11">
        <v>2.1708115592880626</v>
      </c>
      <c r="L157" s="11">
        <v>2.4582487450061294E-3</v>
      </c>
      <c r="M157" s="33">
        <v>0.87347959537391084</v>
      </c>
      <c r="N157" s="11">
        <v>-3.0340755364076748</v>
      </c>
      <c r="O157" s="11">
        <v>9.0238418996234984</v>
      </c>
      <c r="P157" s="11">
        <v>31.193140345690061</v>
      </c>
      <c r="Q157" s="41">
        <v>-2.0999999999999999E-3</v>
      </c>
      <c r="R157" s="47">
        <v>60</v>
      </c>
      <c r="S157" s="29">
        <v>-1.61E-2</v>
      </c>
      <c r="T157" s="3">
        <v>0</v>
      </c>
      <c r="U157" s="62" t="s">
        <v>648</v>
      </c>
      <c r="V157" s="62" t="s">
        <v>445</v>
      </c>
      <c r="W157" s="62" t="s">
        <v>674</v>
      </c>
      <c r="X157" s="62" t="s">
        <v>446</v>
      </c>
      <c r="Y157" s="62" t="s">
        <v>448</v>
      </c>
      <c r="Z157" s="62" t="s">
        <v>429</v>
      </c>
      <c r="AA157" s="62" t="s">
        <v>430</v>
      </c>
      <c r="AB157" s="62" t="s">
        <v>554</v>
      </c>
      <c r="AC157" s="62" t="s">
        <v>547</v>
      </c>
      <c r="AD157" s="62" t="s">
        <v>549</v>
      </c>
      <c r="AE157" s="62" t="s">
        <v>443</v>
      </c>
      <c r="AF157" s="62" t="s">
        <v>453</v>
      </c>
      <c r="AG157" s="62" t="s">
        <v>854</v>
      </c>
      <c r="AH157" s="62" t="s">
        <v>855</v>
      </c>
      <c r="AI157" s="63" t="s">
        <v>856</v>
      </c>
      <c r="AJ157" s="62" t="s">
        <v>857</v>
      </c>
      <c r="AK157" s="402" t="s">
        <v>888</v>
      </c>
      <c r="AL157" s="402" t="s">
        <v>889</v>
      </c>
      <c r="AM157" s="402" t="s">
        <v>891</v>
      </c>
      <c r="AN157" s="402" t="s">
        <v>892</v>
      </c>
      <c r="AO157" s="402" t="s">
        <v>890</v>
      </c>
      <c r="AP157" s="62" t="s">
        <v>400</v>
      </c>
      <c r="AQ157" s="63" t="s">
        <v>393</v>
      </c>
      <c r="AR157" s="62" t="s">
        <v>394</v>
      </c>
      <c r="AS157" s="62" t="s">
        <v>396</v>
      </c>
      <c r="AT157" s="62" t="s">
        <v>398</v>
      </c>
      <c r="AU157" s="62" t="s">
        <v>402</v>
      </c>
      <c r="AV157" t="s">
        <v>418</v>
      </c>
      <c r="AW157" s="63" t="s">
        <v>420</v>
      </c>
      <c r="AX157" s="62" t="s">
        <v>406</v>
      </c>
      <c r="AY157" s="62" t="s">
        <v>408</v>
      </c>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row>
    <row r="158" spans="1:91">
      <c r="C158" s="59" t="s">
        <v>818</v>
      </c>
      <c r="D158" s="59" t="s">
        <v>818</v>
      </c>
      <c r="E158" s="61" t="s">
        <v>818</v>
      </c>
      <c r="F158">
        <v>1</v>
      </c>
      <c r="S158" s="29"/>
      <c r="U158" s="34">
        <v>3277</v>
      </c>
      <c r="V158">
        <v>3235</v>
      </c>
      <c r="W158">
        <v>3098</v>
      </c>
      <c r="X158">
        <v>3024</v>
      </c>
      <c r="Y158">
        <v>2941</v>
      </c>
      <c r="Z158">
        <v>2850</v>
      </c>
      <c r="AA158" s="34">
        <v>2736</v>
      </c>
      <c r="AB158">
        <v>2757</v>
      </c>
      <c r="AC158">
        <v>2676</v>
      </c>
      <c r="AD158">
        <v>2573</v>
      </c>
      <c r="AE158">
        <v>2451</v>
      </c>
      <c r="AF158">
        <v>2312</v>
      </c>
      <c r="AG158" s="34">
        <v>2297</v>
      </c>
      <c r="AH158">
        <v>2212</v>
      </c>
      <c r="AI158">
        <v>2127</v>
      </c>
      <c r="AJ158">
        <v>2006</v>
      </c>
      <c r="AK158">
        <v>2451</v>
      </c>
      <c r="AL158">
        <v>2850</v>
      </c>
      <c r="AM158">
        <v>2451</v>
      </c>
      <c r="AN158">
        <v>2451</v>
      </c>
      <c r="AO158">
        <v>2127</v>
      </c>
      <c r="AP158">
        <v>1830</v>
      </c>
      <c r="AQ158" s="34">
        <v>1965</v>
      </c>
      <c r="AR158">
        <v>2100</v>
      </c>
      <c r="AS158">
        <v>2260</v>
      </c>
      <c r="AT158">
        <v>2420</v>
      </c>
      <c r="AU158">
        <v>2600</v>
      </c>
      <c r="AV158">
        <v>2780</v>
      </c>
      <c r="AW158" s="34">
        <v>2990</v>
      </c>
      <c r="AX158">
        <v>3200</v>
      </c>
      <c r="AY158">
        <v>3440</v>
      </c>
    </row>
    <row r="159" spans="1:91">
      <c r="A159" s="62" t="s">
        <v>953</v>
      </c>
      <c r="B159" s="62" t="s">
        <v>335</v>
      </c>
      <c r="C159" s="59" t="s">
        <v>819</v>
      </c>
      <c r="D159" s="59">
        <v>1830</v>
      </c>
      <c r="E159" s="61" t="s">
        <v>642</v>
      </c>
      <c r="F159">
        <v>1</v>
      </c>
      <c r="G159" s="37">
        <v>0.4</v>
      </c>
      <c r="H159" s="3">
        <v>1.4</v>
      </c>
      <c r="I159" s="33">
        <v>5.2310988106058109E-2</v>
      </c>
      <c r="J159" s="11">
        <v>-0.35496431839393366</v>
      </c>
      <c r="K159" s="11">
        <v>1.5570848522946941</v>
      </c>
      <c r="L159" s="11">
        <v>-1.0397510713636079E-2</v>
      </c>
      <c r="M159" s="33">
        <v>0.5409759957237702</v>
      </c>
      <c r="N159" s="11">
        <v>-2.239965017253033</v>
      </c>
      <c r="O159" s="11">
        <v>6.8110829022885735</v>
      </c>
      <c r="P159" s="11">
        <v>31.290334453318732</v>
      </c>
      <c r="Q159" s="41">
        <v>-1.9E-3</v>
      </c>
      <c r="R159" s="47">
        <v>53</v>
      </c>
      <c r="S159" s="29">
        <v>-1.8800000000000001E-2</v>
      </c>
      <c r="T159" s="3">
        <v>0</v>
      </c>
      <c r="U159" s="62" t="s">
        <v>648</v>
      </c>
      <c r="V159" s="62" t="s">
        <v>445</v>
      </c>
      <c r="W159" s="62" t="s">
        <v>674</v>
      </c>
      <c r="X159" s="62" t="s">
        <v>446</v>
      </c>
      <c r="Y159" s="62" t="s">
        <v>448</v>
      </c>
      <c r="Z159" s="62" t="s">
        <v>429</v>
      </c>
      <c r="AA159" s="62" t="s">
        <v>430</v>
      </c>
      <c r="AB159" s="62" t="s">
        <v>554</v>
      </c>
      <c r="AC159" s="62" t="s">
        <v>547</v>
      </c>
      <c r="AD159" s="62" t="s">
        <v>549</v>
      </c>
      <c r="AE159" s="62" t="s">
        <v>443</v>
      </c>
      <c r="AF159" s="62" t="s">
        <v>453</v>
      </c>
      <c r="AG159" s="62" t="s">
        <v>854</v>
      </c>
      <c r="AH159" s="62" t="s">
        <v>855</v>
      </c>
      <c r="AI159" s="63" t="s">
        <v>856</v>
      </c>
      <c r="AJ159" s="62" t="s">
        <v>857</v>
      </c>
      <c r="AK159" s="402" t="s">
        <v>888</v>
      </c>
      <c r="AL159" s="402" t="s">
        <v>889</v>
      </c>
      <c r="AM159" s="402" t="s">
        <v>891</v>
      </c>
      <c r="AN159" s="402" t="s">
        <v>892</v>
      </c>
      <c r="AO159" s="402" t="s">
        <v>890</v>
      </c>
      <c r="AP159" s="62" t="s">
        <v>402</v>
      </c>
      <c r="AQ159" t="s">
        <v>418</v>
      </c>
      <c r="AR159" s="63" t="s">
        <v>420</v>
      </c>
      <c r="AS159" s="62" t="s">
        <v>406</v>
      </c>
      <c r="AT159" s="62" t="s">
        <v>408</v>
      </c>
      <c r="AU159" s="62" t="s">
        <v>411</v>
      </c>
      <c r="AV159" s="62" t="s">
        <v>414</v>
      </c>
      <c r="AW159" t="s">
        <v>521</v>
      </c>
      <c r="AX159" s="62" t="s">
        <v>559</v>
      </c>
      <c r="AY159" s="62" t="s">
        <v>458</v>
      </c>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row>
    <row r="160" spans="1:91">
      <c r="C160" s="59" t="s">
        <v>818</v>
      </c>
      <c r="D160" s="59" t="s">
        <v>818</v>
      </c>
      <c r="E160" s="61" t="s">
        <v>818</v>
      </c>
      <c r="F160">
        <v>1</v>
      </c>
      <c r="S160" s="29"/>
      <c r="U160">
        <v>4775</v>
      </c>
      <c r="V160" s="34">
        <v>4712</v>
      </c>
      <c r="W160">
        <v>4513</v>
      </c>
      <c r="X160">
        <v>4405</v>
      </c>
      <c r="Y160">
        <v>4285</v>
      </c>
      <c r="Z160">
        <v>4152</v>
      </c>
      <c r="AA160">
        <v>3986</v>
      </c>
      <c r="AB160">
        <v>4017</v>
      </c>
      <c r="AC160">
        <v>3899</v>
      </c>
      <c r="AD160">
        <v>3749</v>
      </c>
      <c r="AE160">
        <v>3571</v>
      </c>
      <c r="AF160">
        <v>3368</v>
      </c>
      <c r="AG160">
        <v>3346</v>
      </c>
      <c r="AH160">
        <v>3222</v>
      </c>
      <c r="AI160">
        <v>3098</v>
      </c>
      <c r="AJ160">
        <v>2923</v>
      </c>
      <c r="AK160">
        <v>3571</v>
      </c>
      <c r="AL160">
        <v>4152</v>
      </c>
      <c r="AM160">
        <v>3571</v>
      </c>
      <c r="AN160">
        <v>3571</v>
      </c>
      <c r="AO160">
        <v>3098</v>
      </c>
      <c r="AP160">
        <v>2600</v>
      </c>
      <c r="AQ160">
        <v>2780</v>
      </c>
      <c r="AR160" s="34">
        <v>2990</v>
      </c>
      <c r="AS160">
        <v>3200</v>
      </c>
      <c r="AT160">
        <v>3440</v>
      </c>
      <c r="AU160">
        <v>3680</v>
      </c>
      <c r="AV160">
        <v>3955</v>
      </c>
      <c r="AW160">
        <v>4230</v>
      </c>
      <c r="AX160">
        <v>4545</v>
      </c>
      <c r="AY160">
        <v>4860</v>
      </c>
    </row>
    <row r="161" spans="1:91">
      <c r="A161" s="62" t="s">
        <v>954</v>
      </c>
      <c r="B161" s="62" t="s">
        <v>335</v>
      </c>
      <c r="C161" s="59" t="s">
        <v>819</v>
      </c>
      <c r="D161" s="59" t="s">
        <v>602</v>
      </c>
      <c r="E161" s="61" t="s">
        <v>642</v>
      </c>
      <c r="F161">
        <v>1</v>
      </c>
      <c r="G161" s="37">
        <v>0.3</v>
      </c>
      <c r="H161" s="3">
        <v>1.6</v>
      </c>
      <c r="I161" s="33">
        <v>4.8558658842980031E-2</v>
      </c>
      <c r="J161" s="11">
        <v>-0.36760962010554588</v>
      </c>
      <c r="K161" s="11">
        <v>1.5537015889450867</v>
      </c>
      <c r="L161" s="11">
        <v>1.2745693721256945E-4</v>
      </c>
      <c r="M161" s="33">
        <v>0.48969738512821293</v>
      </c>
      <c r="N161" s="11">
        <v>-2.2085845231709622</v>
      </c>
      <c r="O161" s="11">
        <v>6.3917048624196724</v>
      </c>
      <c r="P161" s="11">
        <v>31.565003014961022</v>
      </c>
      <c r="Q161" s="41">
        <v>-2.0999999999999999E-3</v>
      </c>
      <c r="R161" s="47">
        <v>58</v>
      </c>
      <c r="S161" s="29">
        <v>-1.9699999999999999E-2</v>
      </c>
      <c r="T161" s="3">
        <v>0</v>
      </c>
      <c r="U161" s="62" t="s">
        <v>648</v>
      </c>
      <c r="V161" s="62" t="s">
        <v>445</v>
      </c>
      <c r="W161" s="62" t="s">
        <v>674</v>
      </c>
      <c r="X161" s="62" t="s">
        <v>446</v>
      </c>
      <c r="Y161" s="62" t="s">
        <v>448</v>
      </c>
      <c r="Z161" s="62" t="s">
        <v>429</v>
      </c>
      <c r="AA161" s="62" t="s">
        <v>430</v>
      </c>
      <c r="AB161" s="62" t="s">
        <v>554</v>
      </c>
      <c r="AC161" s="62" t="s">
        <v>547</v>
      </c>
      <c r="AD161" s="62" t="s">
        <v>549</v>
      </c>
      <c r="AE161" s="62" t="s">
        <v>443</v>
      </c>
      <c r="AF161" s="62" t="s">
        <v>453</v>
      </c>
      <c r="AG161" s="62" t="s">
        <v>854</v>
      </c>
      <c r="AH161" s="62" t="s">
        <v>855</v>
      </c>
      <c r="AI161" s="63" t="s">
        <v>856</v>
      </c>
      <c r="AJ161" s="62" t="s">
        <v>857</v>
      </c>
      <c r="AK161" s="402" t="s">
        <v>888</v>
      </c>
      <c r="AL161" s="402" t="s">
        <v>889</v>
      </c>
      <c r="AM161" s="402" t="s">
        <v>891</v>
      </c>
      <c r="AN161" s="402" t="s">
        <v>892</v>
      </c>
      <c r="AO161" s="402" t="s">
        <v>890</v>
      </c>
      <c r="AP161" s="62" t="s">
        <v>402</v>
      </c>
      <c r="AQ161" t="s">
        <v>418</v>
      </c>
      <c r="AR161" s="63" t="s">
        <v>420</v>
      </c>
      <c r="AS161" s="62" t="s">
        <v>406</v>
      </c>
      <c r="AT161" s="62" t="s">
        <v>408</v>
      </c>
      <c r="AU161" s="62" t="s">
        <v>411</v>
      </c>
      <c r="AV161" s="62" t="s">
        <v>414</v>
      </c>
      <c r="AW161" t="s">
        <v>521</v>
      </c>
      <c r="AX161" s="62" t="s">
        <v>559</v>
      </c>
      <c r="AY161" s="62" t="s">
        <v>458</v>
      </c>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row>
    <row r="162" spans="1:91">
      <c r="C162" s="59" t="s">
        <v>818</v>
      </c>
      <c r="D162" s="59" t="s">
        <v>818</v>
      </c>
      <c r="E162" s="61" t="s">
        <v>818</v>
      </c>
      <c r="F162">
        <v>1</v>
      </c>
      <c r="S162" s="29"/>
      <c r="U162">
        <v>4621</v>
      </c>
      <c r="V162" s="34">
        <v>4560</v>
      </c>
      <c r="W162">
        <v>4367</v>
      </c>
      <c r="X162">
        <v>4263</v>
      </c>
      <c r="Y162">
        <v>4146</v>
      </c>
      <c r="Z162">
        <v>4018</v>
      </c>
      <c r="AA162">
        <v>3857</v>
      </c>
      <c r="AB162">
        <v>3887</v>
      </c>
      <c r="AC162">
        <v>3773</v>
      </c>
      <c r="AD162">
        <v>3628</v>
      </c>
      <c r="AE162">
        <v>3455</v>
      </c>
      <c r="AF162">
        <v>3259</v>
      </c>
      <c r="AG162">
        <v>3238</v>
      </c>
      <c r="AH162">
        <v>3118</v>
      </c>
      <c r="AI162">
        <v>2998</v>
      </c>
      <c r="AJ162">
        <v>2829</v>
      </c>
      <c r="AK162">
        <v>3455</v>
      </c>
      <c r="AL162">
        <v>4018</v>
      </c>
      <c r="AM162">
        <v>3455</v>
      </c>
      <c r="AN162">
        <v>3455</v>
      </c>
      <c r="AO162">
        <v>2829</v>
      </c>
      <c r="AP162">
        <v>2600</v>
      </c>
      <c r="AQ162">
        <v>2780</v>
      </c>
      <c r="AR162" s="34">
        <v>2990</v>
      </c>
      <c r="AS162">
        <v>3200</v>
      </c>
      <c r="AT162">
        <v>3440</v>
      </c>
      <c r="AU162">
        <v>3680</v>
      </c>
      <c r="AV162">
        <v>3955</v>
      </c>
      <c r="AW162">
        <v>4230</v>
      </c>
      <c r="AX162">
        <v>4545</v>
      </c>
      <c r="AY162">
        <v>4860</v>
      </c>
    </row>
    <row r="163" spans="1:91">
      <c r="A163" s="62" t="s">
        <v>955</v>
      </c>
      <c r="B163" s="62" t="s">
        <v>335</v>
      </c>
      <c r="C163" s="59" t="s">
        <v>819</v>
      </c>
      <c r="D163" s="59" t="s">
        <v>603</v>
      </c>
      <c r="E163" s="61" t="s">
        <v>642</v>
      </c>
      <c r="F163">
        <v>1</v>
      </c>
      <c r="G163" s="37">
        <v>0.4</v>
      </c>
      <c r="H163" s="3">
        <v>2.1</v>
      </c>
      <c r="I163" s="33">
        <v>-8.6897201212018538E-3</v>
      </c>
      <c r="J163" s="11">
        <v>-0.13321426665611028</v>
      </c>
      <c r="K163" s="11">
        <v>1.0712383122606834</v>
      </c>
      <c r="L163" s="11">
        <v>1.5259865848461229E-2</v>
      </c>
      <c r="M163" s="33">
        <v>0.29379675553043227</v>
      </c>
      <c r="N163" s="11">
        <v>-1.6052597099698938</v>
      </c>
      <c r="O163" s="11">
        <v>5.1748373992698049</v>
      </c>
      <c r="P163" s="11">
        <v>31.054569541533308</v>
      </c>
      <c r="Q163" s="41">
        <v>-2.5999999999999999E-3</v>
      </c>
      <c r="R163" s="47">
        <v>61</v>
      </c>
      <c r="S163" s="29">
        <v>-1.7999999999999999E-2</v>
      </c>
      <c r="T163" s="3">
        <v>0</v>
      </c>
      <c r="U163" s="62" t="s">
        <v>648</v>
      </c>
      <c r="V163" s="62" t="s">
        <v>445</v>
      </c>
      <c r="W163" s="62" t="s">
        <v>674</v>
      </c>
      <c r="X163" s="62" t="s">
        <v>446</v>
      </c>
      <c r="Y163" s="62" t="s">
        <v>448</v>
      </c>
      <c r="Z163" s="62" t="s">
        <v>429</v>
      </c>
      <c r="AA163" s="62" t="s">
        <v>430</v>
      </c>
      <c r="AB163" s="62" t="s">
        <v>554</v>
      </c>
      <c r="AC163" s="62" t="s">
        <v>547</v>
      </c>
      <c r="AD163" s="62" t="s">
        <v>549</v>
      </c>
      <c r="AE163" s="62" t="s">
        <v>443</v>
      </c>
      <c r="AF163" s="62" t="s">
        <v>453</v>
      </c>
      <c r="AG163" s="62" t="s">
        <v>854</v>
      </c>
      <c r="AH163" s="62" t="s">
        <v>855</v>
      </c>
      <c r="AI163" s="63" t="s">
        <v>856</v>
      </c>
      <c r="AJ163" s="62" t="s">
        <v>857</v>
      </c>
      <c r="AK163" s="402" t="s">
        <v>888</v>
      </c>
      <c r="AL163" s="402" t="s">
        <v>889</v>
      </c>
      <c r="AM163" s="402" t="s">
        <v>891</v>
      </c>
      <c r="AN163" s="402" t="s">
        <v>892</v>
      </c>
      <c r="AO163" s="402" t="s">
        <v>890</v>
      </c>
      <c r="AP163" s="62" t="s">
        <v>408</v>
      </c>
      <c r="AQ163" s="62" t="s">
        <v>411</v>
      </c>
      <c r="AR163" s="62" t="s">
        <v>414</v>
      </c>
      <c r="AS163" s="62" t="s">
        <v>521</v>
      </c>
      <c r="AT163" s="62" t="s">
        <v>559</v>
      </c>
      <c r="AU163" s="62" t="s">
        <v>458</v>
      </c>
      <c r="AV163" s="62" t="s">
        <v>560</v>
      </c>
      <c r="AW163" s="62" t="s">
        <v>459</v>
      </c>
      <c r="AX163" s="62" t="s">
        <v>511</v>
      </c>
      <c r="AY163" s="62" t="s">
        <v>460</v>
      </c>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row>
    <row r="164" spans="1:91">
      <c r="C164" s="59" t="s">
        <v>818</v>
      </c>
      <c r="D164" s="59" t="s">
        <v>818</v>
      </c>
      <c r="E164" s="61" t="s">
        <v>818</v>
      </c>
      <c r="F164">
        <v>1</v>
      </c>
      <c r="S164" s="29"/>
      <c r="U164">
        <v>6350</v>
      </c>
      <c r="V164">
        <v>6267</v>
      </c>
      <c r="W164">
        <v>6002</v>
      </c>
      <c r="X164">
        <v>5859</v>
      </c>
      <c r="Y164">
        <v>5699</v>
      </c>
      <c r="Z164">
        <v>5522</v>
      </c>
      <c r="AA164">
        <v>5301</v>
      </c>
      <c r="AB164">
        <v>5372</v>
      </c>
      <c r="AC164">
        <v>5185</v>
      </c>
      <c r="AD164">
        <v>4986</v>
      </c>
      <c r="AE164">
        <v>4749</v>
      </c>
      <c r="AF164">
        <v>4479</v>
      </c>
      <c r="AG164">
        <v>4451</v>
      </c>
      <c r="AH164">
        <v>4286</v>
      </c>
      <c r="AI164">
        <v>4121</v>
      </c>
      <c r="AJ164">
        <v>3888</v>
      </c>
      <c r="AK164">
        <v>4749</v>
      </c>
      <c r="AL164">
        <v>5522</v>
      </c>
      <c r="AM164">
        <v>4749</v>
      </c>
      <c r="AN164">
        <v>4749</v>
      </c>
      <c r="AO164">
        <v>4121</v>
      </c>
      <c r="AP164">
        <v>3440</v>
      </c>
      <c r="AQ164">
        <v>3680</v>
      </c>
      <c r="AR164">
        <v>3955</v>
      </c>
      <c r="AS164">
        <v>4230</v>
      </c>
      <c r="AT164">
        <v>4545</v>
      </c>
      <c r="AU164">
        <v>4860</v>
      </c>
      <c r="AV164">
        <v>5225</v>
      </c>
      <c r="AW164">
        <v>5590</v>
      </c>
      <c r="AX164">
        <v>6010</v>
      </c>
      <c r="AY164">
        <v>6430</v>
      </c>
    </row>
    <row r="165" spans="1:91">
      <c r="A165" s="62" t="s">
        <v>956</v>
      </c>
      <c r="B165" s="62" t="s">
        <v>335</v>
      </c>
      <c r="C165" s="59" t="s">
        <v>819</v>
      </c>
      <c r="D165" s="59" t="s">
        <v>604</v>
      </c>
      <c r="E165" s="61" t="s">
        <v>642</v>
      </c>
      <c r="F165">
        <v>1</v>
      </c>
      <c r="G165" s="37">
        <v>0.8</v>
      </c>
      <c r="H165" s="3">
        <v>2.5</v>
      </c>
      <c r="I165" s="33">
        <v>-1.5425381649831277E-2</v>
      </c>
      <c r="J165" s="11">
        <v>-6.8584089730658491E-3</v>
      </c>
      <c r="K165" s="11">
        <v>0.72255463447811719</v>
      </c>
      <c r="L165" s="11">
        <v>7.690802136498201E-2</v>
      </c>
      <c r="M165" s="33">
        <v>-7.6876015165054769E-3</v>
      </c>
      <c r="N165" s="11">
        <v>-0.20898835502204782</v>
      </c>
      <c r="O165" s="11">
        <v>2.8395054873486072</v>
      </c>
      <c r="P165" s="11">
        <v>31.662360331711678</v>
      </c>
      <c r="Q165" s="41">
        <v>-2.0999999999999999E-3</v>
      </c>
      <c r="R165" s="47">
        <v>51</v>
      </c>
      <c r="S165" s="29">
        <v>-1.55E-2</v>
      </c>
      <c r="T165" s="3">
        <v>0</v>
      </c>
      <c r="U165" s="62" t="s">
        <v>648</v>
      </c>
      <c r="V165" s="62" t="s">
        <v>445</v>
      </c>
      <c r="W165" s="62" t="s">
        <v>674</v>
      </c>
      <c r="X165" s="62" t="s">
        <v>446</v>
      </c>
      <c r="Y165" s="62" t="s">
        <v>448</v>
      </c>
      <c r="Z165" s="62" t="s">
        <v>429</v>
      </c>
      <c r="AA165" s="62" t="s">
        <v>430</v>
      </c>
      <c r="AB165" s="62" t="s">
        <v>554</v>
      </c>
      <c r="AC165" s="62" t="s">
        <v>547</v>
      </c>
      <c r="AD165" s="62" t="s">
        <v>549</v>
      </c>
      <c r="AE165" s="62" t="s">
        <v>443</v>
      </c>
      <c r="AF165" s="62" t="s">
        <v>453</v>
      </c>
      <c r="AG165" s="62" t="s">
        <v>458</v>
      </c>
      <c r="AH165" s="62" t="s">
        <v>560</v>
      </c>
      <c r="AI165" s="62" t="s">
        <v>459</v>
      </c>
      <c r="AJ165" s="62" t="s">
        <v>511</v>
      </c>
      <c r="AK165" s="62" t="s">
        <v>460</v>
      </c>
      <c r="AL165" s="62" t="s">
        <v>563</v>
      </c>
      <c r="AM165" s="62" t="s">
        <v>461</v>
      </c>
      <c r="AN165" s="62" t="s">
        <v>540</v>
      </c>
      <c r="AO165" t="s">
        <v>637</v>
      </c>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row>
    <row r="166" spans="1:91">
      <c r="C166" s="59" t="s">
        <v>818</v>
      </c>
      <c r="D166" s="59" t="s">
        <v>818</v>
      </c>
      <c r="E166" s="61" t="s">
        <v>818</v>
      </c>
      <c r="F166">
        <v>1</v>
      </c>
      <c r="S166" s="29"/>
      <c r="U166">
        <v>8199</v>
      </c>
      <c r="V166">
        <v>8092</v>
      </c>
      <c r="W166">
        <v>7749</v>
      </c>
      <c r="X166">
        <v>7564</v>
      </c>
      <c r="Y166">
        <v>7357</v>
      </c>
      <c r="Z166">
        <v>7129</v>
      </c>
      <c r="AA166">
        <v>6844</v>
      </c>
      <c r="AB166">
        <v>6897</v>
      </c>
      <c r="AC166">
        <v>6694</v>
      </c>
      <c r="AD166">
        <v>6438</v>
      </c>
      <c r="AE166">
        <v>6131</v>
      </c>
      <c r="AF166">
        <v>5783</v>
      </c>
      <c r="AG166">
        <v>4860</v>
      </c>
      <c r="AH166">
        <v>5225</v>
      </c>
      <c r="AI166">
        <v>5590</v>
      </c>
      <c r="AJ166">
        <v>6010</v>
      </c>
      <c r="AK166">
        <v>6430</v>
      </c>
      <c r="AL166">
        <v>6910</v>
      </c>
      <c r="AM166">
        <v>7390</v>
      </c>
      <c r="AN166">
        <v>7945</v>
      </c>
      <c r="AO166">
        <v>8500</v>
      </c>
    </row>
    <row r="167" spans="1:91">
      <c r="A167" s="62" t="s">
        <v>957</v>
      </c>
      <c r="B167" s="62" t="s">
        <v>335</v>
      </c>
      <c r="C167" s="59" t="s">
        <v>819</v>
      </c>
      <c r="D167" s="59" t="s">
        <v>634</v>
      </c>
      <c r="E167" s="61" t="s">
        <v>642</v>
      </c>
      <c r="F167">
        <v>1</v>
      </c>
      <c r="G167" s="37">
        <v>0.33500000000000002</v>
      </c>
      <c r="H167" s="3">
        <v>2.8</v>
      </c>
      <c r="I167" s="33">
        <v>4.7892784205320034E-3</v>
      </c>
      <c r="J167" s="11">
        <v>-7.7489314124700739E-2</v>
      </c>
      <c r="K167" s="11">
        <v>0.65184374153188873</v>
      </c>
      <c r="L167" s="11">
        <v>-3.7321159277496907E-3</v>
      </c>
      <c r="M167" s="33">
        <v>7.6662994486831226E-2</v>
      </c>
      <c r="N167" s="11">
        <v>-0.62358924829139684</v>
      </c>
      <c r="O167" s="11">
        <v>3.7154618094387377</v>
      </c>
      <c r="P167" s="11">
        <v>30.790624013201178</v>
      </c>
      <c r="Q167" s="41">
        <v>-2.2000000000000001E-3</v>
      </c>
      <c r="R167" s="47">
        <v>67</v>
      </c>
      <c r="S167" s="29">
        <v>-1.44E-2</v>
      </c>
      <c r="T167" s="3">
        <v>0</v>
      </c>
      <c r="U167" s="62" t="s">
        <v>648</v>
      </c>
      <c r="V167" s="62" t="s">
        <v>445</v>
      </c>
      <c r="W167" s="62" t="s">
        <v>674</v>
      </c>
      <c r="X167" s="62" t="s">
        <v>446</v>
      </c>
      <c r="Y167" s="62" t="s">
        <v>448</v>
      </c>
      <c r="Z167" s="62" t="s">
        <v>429</v>
      </c>
      <c r="AA167" s="62" t="s">
        <v>430</v>
      </c>
      <c r="AB167" s="62" t="s">
        <v>554</v>
      </c>
      <c r="AC167" s="62" t="s">
        <v>547</v>
      </c>
      <c r="AD167" s="62" t="s">
        <v>549</v>
      </c>
      <c r="AE167" s="62" t="s">
        <v>443</v>
      </c>
      <c r="AF167" s="62" t="s">
        <v>453</v>
      </c>
      <c r="AG167" s="62" t="s">
        <v>563</v>
      </c>
      <c r="AH167" s="62" t="s">
        <v>461</v>
      </c>
      <c r="AI167" s="62" t="s">
        <v>540</v>
      </c>
      <c r="AJ167" t="s">
        <v>637</v>
      </c>
      <c r="AK167" t="s">
        <v>638</v>
      </c>
      <c r="AL167" t="s">
        <v>472</v>
      </c>
      <c r="AM167" t="s">
        <v>639</v>
      </c>
      <c r="AN167" t="s">
        <v>557</v>
      </c>
      <c r="AO167" t="s">
        <v>640</v>
      </c>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row>
    <row r="168" spans="1:91">
      <c r="C168" s="59" t="s">
        <v>818</v>
      </c>
      <c r="D168" s="59" t="s">
        <v>818</v>
      </c>
      <c r="E168" s="61" t="s">
        <v>818</v>
      </c>
      <c r="F168">
        <v>1</v>
      </c>
      <c r="S168" s="29"/>
      <c r="U168">
        <v>11200</v>
      </c>
      <c r="V168">
        <v>11054</v>
      </c>
      <c r="W168">
        <v>10586</v>
      </c>
      <c r="X168">
        <v>10333</v>
      </c>
      <c r="Y168">
        <v>10051</v>
      </c>
      <c r="Z168">
        <v>9739</v>
      </c>
      <c r="AA168">
        <v>9349</v>
      </c>
      <c r="AB168">
        <v>9475</v>
      </c>
      <c r="AC168">
        <v>9145</v>
      </c>
      <c r="AD168">
        <v>8794</v>
      </c>
      <c r="AE168">
        <v>8375</v>
      </c>
      <c r="AF168">
        <v>7900</v>
      </c>
      <c r="AG168">
        <v>6910</v>
      </c>
      <c r="AH168">
        <v>7390</v>
      </c>
      <c r="AI168">
        <v>7945</v>
      </c>
      <c r="AJ168">
        <v>8500</v>
      </c>
      <c r="AK168">
        <v>9000</v>
      </c>
      <c r="AL168">
        <v>9500</v>
      </c>
      <c r="AM168">
        <v>10000</v>
      </c>
      <c r="AN168">
        <v>11000</v>
      </c>
      <c r="AO168">
        <v>12000</v>
      </c>
    </row>
    <row r="169" spans="1:91">
      <c r="A169" s="62" t="s">
        <v>958</v>
      </c>
      <c r="B169" s="62" t="s">
        <v>335</v>
      </c>
      <c r="C169" s="59" t="s">
        <v>819</v>
      </c>
      <c r="D169" s="59">
        <v>3590</v>
      </c>
      <c r="E169" s="61" t="s">
        <v>642</v>
      </c>
      <c r="F169">
        <v>1</v>
      </c>
      <c r="G169" s="37">
        <v>1.4</v>
      </c>
      <c r="H169" s="3">
        <v>3.6</v>
      </c>
      <c r="I169" s="33">
        <v>6.0220005102038518E-3</v>
      </c>
      <c r="J169" s="11">
        <v>-9.4603916479590086E-2</v>
      </c>
      <c r="K169" s="11">
        <v>0.6284416002142813</v>
      </c>
      <c r="L169" s="11">
        <v>-8.6291558999996229E-2</v>
      </c>
      <c r="M169" s="33">
        <v>3.7033136595544351E-2</v>
      </c>
      <c r="N169" s="11">
        <v>-0.36640777320498547</v>
      </c>
      <c r="O169" s="11">
        <v>2.753716016941496</v>
      </c>
      <c r="P169" s="11">
        <v>30.919969917945505</v>
      </c>
      <c r="Q169" s="41">
        <v>-2.5000000000000001E-3</v>
      </c>
      <c r="R169" s="47">
        <v>73</v>
      </c>
      <c r="S169" s="29">
        <v>-1.41E-2</v>
      </c>
      <c r="T169" s="3">
        <v>0</v>
      </c>
      <c r="U169" s="62" t="s">
        <v>648</v>
      </c>
      <c r="V169" s="62" t="s">
        <v>445</v>
      </c>
      <c r="W169" s="62" t="s">
        <v>674</v>
      </c>
      <c r="X169" s="62" t="s">
        <v>446</v>
      </c>
      <c r="Y169" s="62" t="s">
        <v>448</v>
      </c>
      <c r="Z169" s="62" t="s">
        <v>429</v>
      </c>
      <c r="AA169" s="62" t="s">
        <v>430</v>
      </c>
      <c r="AB169" s="62" t="s">
        <v>554</v>
      </c>
      <c r="AC169" s="62" t="s">
        <v>547</v>
      </c>
      <c r="AD169" s="62" t="s">
        <v>549</v>
      </c>
      <c r="AE169" s="62" t="s">
        <v>443</v>
      </c>
      <c r="AF169" s="62" t="s">
        <v>453</v>
      </c>
      <c r="AG169" t="s">
        <v>638</v>
      </c>
      <c r="AH169" t="s">
        <v>472</v>
      </c>
      <c r="AI169" t="s">
        <v>639</v>
      </c>
      <c r="AJ169" t="s">
        <v>557</v>
      </c>
      <c r="AK169" t="s">
        <v>640</v>
      </c>
      <c r="AL169" t="s">
        <v>473</v>
      </c>
      <c r="AM169" t="s">
        <v>744</v>
      </c>
      <c r="AN169" s="62" t="s">
        <v>558</v>
      </c>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row>
    <row r="170" spans="1:91">
      <c r="C170" s="59" t="s">
        <v>818</v>
      </c>
      <c r="D170" s="59" t="s">
        <v>818</v>
      </c>
      <c r="E170" s="61" t="s">
        <v>818</v>
      </c>
      <c r="F170">
        <v>1</v>
      </c>
      <c r="S170" s="29"/>
      <c r="U170">
        <v>14265</v>
      </c>
      <c r="V170">
        <v>14079</v>
      </c>
      <c r="W170">
        <v>13483</v>
      </c>
      <c r="X170">
        <v>13161</v>
      </c>
      <c r="Y170">
        <v>12801</v>
      </c>
      <c r="Z170">
        <v>12404</v>
      </c>
      <c r="AA170">
        <v>11908</v>
      </c>
      <c r="AB170">
        <v>12000</v>
      </c>
      <c r="AC170">
        <v>11647</v>
      </c>
      <c r="AD170">
        <v>11201</v>
      </c>
      <c r="AE170">
        <v>10668</v>
      </c>
      <c r="AF170">
        <v>10062</v>
      </c>
      <c r="AG170">
        <v>9000</v>
      </c>
      <c r="AH170">
        <v>9500</v>
      </c>
      <c r="AI170">
        <v>10000</v>
      </c>
      <c r="AJ170">
        <v>11000</v>
      </c>
      <c r="AK170">
        <v>12000</v>
      </c>
      <c r="AL170">
        <v>13000</v>
      </c>
      <c r="AM170">
        <v>14000</v>
      </c>
      <c r="AN170">
        <v>15000</v>
      </c>
    </row>
    <row r="171" spans="1:91">
      <c r="A171" s="62" t="s">
        <v>959</v>
      </c>
      <c r="B171" s="62" t="s">
        <v>335</v>
      </c>
      <c r="C171" s="59" t="s">
        <v>819</v>
      </c>
      <c r="D171" s="59">
        <v>3590</v>
      </c>
      <c r="E171" s="61" t="s">
        <v>643</v>
      </c>
      <c r="F171">
        <v>1</v>
      </c>
      <c r="G171" s="37">
        <v>0.7</v>
      </c>
      <c r="H171" s="3">
        <v>1.8</v>
      </c>
      <c r="I171" s="33">
        <v>4.8176004081630815E-2</v>
      </c>
      <c r="J171" s="11">
        <v>-0.37841566591836034</v>
      </c>
      <c r="K171" s="11">
        <v>1.2568832004285626</v>
      </c>
      <c r="L171" s="11">
        <v>-8.6291558999996229E-2</v>
      </c>
      <c r="M171" s="33">
        <v>0.59253018552870962</v>
      </c>
      <c r="N171" s="11">
        <v>-2.9312621856398837</v>
      </c>
      <c r="O171" s="11">
        <v>11.014864067765984</v>
      </c>
      <c r="P171" s="11">
        <v>61.839939835891009</v>
      </c>
      <c r="Q171" s="41">
        <v>-2.5000000000000001E-3</v>
      </c>
      <c r="R171" s="47">
        <v>73</v>
      </c>
      <c r="S171" s="29">
        <v>-2.8199999999999999E-2</v>
      </c>
      <c r="T171" s="3">
        <v>0</v>
      </c>
      <c r="U171" s="62" t="s">
        <v>648</v>
      </c>
      <c r="V171" s="62" t="s">
        <v>445</v>
      </c>
      <c r="W171" s="62" t="s">
        <v>674</v>
      </c>
      <c r="X171" s="62" t="s">
        <v>446</v>
      </c>
      <c r="Y171" s="62" t="s">
        <v>448</v>
      </c>
      <c r="Z171" s="62" t="s">
        <v>429</v>
      </c>
      <c r="AA171" s="62" t="s">
        <v>430</v>
      </c>
      <c r="AB171" s="62" t="s">
        <v>554</v>
      </c>
      <c r="AC171" s="62" t="s">
        <v>547</v>
      </c>
      <c r="AD171" s="62" t="s">
        <v>549</v>
      </c>
      <c r="AE171" s="62" t="s">
        <v>443</v>
      </c>
      <c r="AF171" s="62" t="s">
        <v>453</v>
      </c>
      <c r="AG171" t="s">
        <v>638</v>
      </c>
      <c r="AH171" t="s">
        <v>472</v>
      </c>
      <c r="AI171" t="s">
        <v>639</v>
      </c>
      <c r="AJ171" t="s">
        <v>557</v>
      </c>
      <c r="AK171" t="s">
        <v>640</v>
      </c>
      <c r="AL171" t="s">
        <v>473</v>
      </c>
      <c r="AM171" t="s">
        <v>744</v>
      </c>
      <c r="AN171" s="62" t="s">
        <v>558</v>
      </c>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row>
    <row r="172" spans="1:91">
      <c r="C172" s="59" t="s">
        <v>818</v>
      </c>
      <c r="D172" s="59" t="s">
        <v>818</v>
      </c>
      <c r="E172" s="61" t="s">
        <v>818</v>
      </c>
      <c r="F172">
        <v>1</v>
      </c>
      <c r="S172" s="29"/>
      <c r="U172">
        <v>14265</v>
      </c>
      <c r="V172">
        <v>14079</v>
      </c>
      <c r="W172">
        <v>13483</v>
      </c>
      <c r="X172">
        <v>13161</v>
      </c>
      <c r="Y172">
        <v>12801</v>
      </c>
      <c r="Z172">
        <v>12404</v>
      </c>
      <c r="AA172">
        <v>11908</v>
      </c>
      <c r="AB172">
        <v>12000</v>
      </c>
      <c r="AC172">
        <v>11647</v>
      </c>
      <c r="AD172">
        <v>11201</v>
      </c>
      <c r="AE172">
        <v>10668</v>
      </c>
      <c r="AF172">
        <v>10062</v>
      </c>
      <c r="AG172">
        <v>9000</v>
      </c>
      <c r="AH172">
        <v>9500</v>
      </c>
      <c r="AI172">
        <v>10000</v>
      </c>
      <c r="AJ172">
        <v>11000</v>
      </c>
      <c r="AK172">
        <v>12000</v>
      </c>
      <c r="AL172">
        <v>13000</v>
      </c>
      <c r="AM172">
        <v>14000</v>
      </c>
      <c r="AN172">
        <v>15000</v>
      </c>
    </row>
    <row r="173" spans="1:91">
      <c r="A173" s="10" t="s">
        <v>374</v>
      </c>
      <c r="B173" s="62" t="s">
        <v>335</v>
      </c>
      <c r="C173" s="59" t="s">
        <v>605</v>
      </c>
      <c r="D173" s="59" t="s">
        <v>820</v>
      </c>
      <c r="E173" s="61" t="s">
        <v>818</v>
      </c>
      <c r="F173">
        <v>1</v>
      </c>
      <c r="G173" s="37">
        <v>0.1</v>
      </c>
      <c r="H173" s="3">
        <v>0.7</v>
      </c>
      <c r="I173" s="33">
        <v>0</v>
      </c>
      <c r="J173" s="11">
        <v>-0.98270000000067126</v>
      </c>
      <c r="K173" s="11">
        <v>3.1628000000002063</v>
      </c>
      <c r="L173" s="11">
        <v>1.3399999999978911E-2</v>
      </c>
      <c r="M173" s="33">
        <v>2.9092972717949022</v>
      </c>
      <c r="N173" s="11">
        <v>-6.4209038953846713</v>
      </c>
      <c r="O173" s="11">
        <v>7.7002949798974623</v>
      </c>
      <c r="P173" s="11">
        <v>10.366721363692305</v>
      </c>
      <c r="Q173" s="41">
        <v>-2.3449999999999999E-3</v>
      </c>
      <c r="R173" s="47">
        <v>25</v>
      </c>
      <c r="S173" s="29">
        <v>-1.6E-2</v>
      </c>
      <c r="T173" s="3">
        <v>3</v>
      </c>
      <c r="U173" s="34" t="s">
        <v>354</v>
      </c>
      <c r="V173" t="s">
        <v>355</v>
      </c>
      <c r="W173" t="s">
        <v>356</v>
      </c>
      <c r="X173" t="s">
        <v>375</v>
      </c>
      <c r="Y173">
        <v>0</v>
      </c>
      <c r="Z173">
        <v>0</v>
      </c>
      <c r="AA173">
        <v>0</v>
      </c>
      <c r="AB173">
        <v>0</v>
      </c>
      <c r="AC173">
        <v>0</v>
      </c>
      <c r="AD173">
        <v>0</v>
      </c>
      <c r="AE173">
        <v>0</v>
      </c>
      <c r="AF173">
        <v>0</v>
      </c>
      <c r="AG173">
        <v>0</v>
      </c>
      <c r="AH173">
        <v>0</v>
      </c>
      <c r="AI173">
        <v>0</v>
      </c>
      <c r="AJ173">
        <v>0</v>
      </c>
      <c r="AK173">
        <v>0</v>
      </c>
      <c r="AL173">
        <v>0</v>
      </c>
      <c r="AM173">
        <v>0</v>
      </c>
      <c r="AN173">
        <v>0</v>
      </c>
      <c r="AO173">
        <v>0</v>
      </c>
      <c r="AP173">
        <v>0</v>
      </c>
      <c r="AQ173">
        <v>0</v>
      </c>
      <c r="AR173">
        <v>0</v>
      </c>
      <c r="AS173" s="3">
        <v>0</v>
      </c>
      <c r="AT173" s="3">
        <v>0</v>
      </c>
      <c r="AU173" s="3">
        <v>0</v>
      </c>
      <c r="AV173" s="3">
        <v>0</v>
      </c>
      <c r="AW173" s="3">
        <v>0</v>
      </c>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row>
    <row r="174" spans="1:91">
      <c r="C174" s="59" t="s">
        <v>818</v>
      </c>
      <c r="D174" s="59" t="s">
        <v>818</v>
      </c>
      <c r="E174" s="61" t="s">
        <v>818</v>
      </c>
      <c r="F174">
        <v>1</v>
      </c>
      <c r="U174" s="34">
        <v>280</v>
      </c>
      <c r="V174">
        <v>320</v>
      </c>
      <c r="W174">
        <v>370</v>
      </c>
      <c r="X174">
        <v>430</v>
      </c>
      <c r="Y174">
        <v>0</v>
      </c>
      <c r="Z174">
        <v>0</v>
      </c>
      <c r="AA174">
        <v>0</v>
      </c>
      <c r="AB174">
        <v>0</v>
      </c>
      <c r="AC174">
        <v>0</v>
      </c>
      <c r="AD174">
        <v>0</v>
      </c>
      <c r="AE174">
        <v>0</v>
      </c>
      <c r="AF174">
        <v>0</v>
      </c>
      <c r="AG174">
        <v>0</v>
      </c>
      <c r="AH174">
        <v>0</v>
      </c>
      <c r="AI174">
        <v>0</v>
      </c>
      <c r="AJ174">
        <v>0</v>
      </c>
      <c r="AK174">
        <v>0</v>
      </c>
      <c r="AL174">
        <v>0</v>
      </c>
      <c r="AM174">
        <v>0</v>
      </c>
      <c r="AN174">
        <v>0</v>
      </c>
      <c r="AO174">
        <v>0</v>
      </c>
      <c r="AP174">
        <v>0</v>
      </c>
      <c r="AQ174">
        <v>0</v>
      </c>
      <c r="AR174">
        <v>0</v>
      </c>
      <c r="AS174">
        <v>0</v>
      </c>
      <c r="AT174">
        <v>0</v>
      </c>
      <c r="AU174">
        <v>0</v>
      </c>
      <c r="AV174">
        <v>0</v>
      </c>
      <c r="AW174">
        <v>0</v>
      </c>
    </row>
    <row r="175" spans="1:91">
      <c r="A175" s="10" t="s">
        <v>376</v>
      </c>
      <c r="B175" s="62" t="s">
        <v>335</v>
      </c>
      <c r="C175" s="59" t="s">
        <v>605</v>
      </c>
      <c r="D175" s="59" t="s">
        <v>606</v>
      </c>
      <c r="E175" s="61" t="s">
        <v>818</v>
      </c>
      <c r="F175">
        <v>1</v>
      </c>
      <c r="G175" s="37">
        <v>0.2</v>
      </c>
      <c r="H175" s="3">
        <v>1.4</v>
      </c>
      <c r="I175" s="33">
        <v>0</v>
      </c>
      <c r="J175" s="11">
        <v>-0.24567500000025186</v>
      </c>
      <c r="K175" s="11">
        <v>1.5814000000000723</v>
      </c>
      <c r="L175" s="11">
        <v>1.3399999999993155E-2</v>
      </c>
      <c r="M175" s="33">
        <v>0.18183107948718022</v>
      </c>
      <c r="N175" s="11">
        <v>-0.80261298692307903</v>
      </c>
      <c r="O175" s="11">
        <v>1.9250737449743607</v>
      </c>
      <c r="P175" s="11">
        <v>5.1833606818461542</v>
      </c>
      <c r="Q175" s="41">
        <v>-2.3449999999999999E-3</v>
      </c>
      <c r="R175" s="47">
        <v>25</v>
      </c>
      <c r="S175" s="29">
        <v>-8.0000000000000002E-3</v>
      </c>
      <c r="T175" s="3">
        <v>3</v>
      </c>
      <c r="U175" s="34" t="s">
        <v>354</v>
      </c>
      <c r="V175" t="s">
        <v>355</v>
      </c>
      <c r="W175" t="s">
        <v>356</v>
      </c>
      <c r="X175" t="s">
        <v>375</v>
      </c>
      <c r="Y175">
        <v>0</v>
      </c>
      <c r="Z175">
        <v>0</v>
      </c>
      <c r="AA175">
        <v>0</v>
      </c>
      <c r="AB175">
        <v>0</v>
      </c>
      <c r="AC175">
        <v>0</v>
      </c>
      <c r="AD175">
        <v>0</v>
      </c>
      <c r="AE175">
        <v>0</v>
      </c>
      <c r="AF175">
        <v>0</v>
      </c>
      <c r="AG175">
        <v>0</v>
      </c>
      <c r="AH175">
        <v>0</v>
      </c>
      <c r="AI175">
        <v>0</v>
      </c>
      <c r="AJ175">
        <v>0</v>
      </c>
      <c r="AK175">
        <v>0</v>
      </c>
      <c r="AL175">
        <v>0</v>
      </c>
      <c r="AM175">
        <v>0</v>
      </c>
      <c r="AN175">
        <v>0</v>
      </c>
      <c r="AO175">
        <v>0</v>
      </c>
      <c r="AP175">
        <v>0</v>
      </c>
      <c r="AQ175">
        <v>0</v>
      </c>
      <c r="AR175">
        <v>0</v>
      </c>
      <c r="AS175" s="3">
        <v>0</v>
      </c>
      <c r="AT175" s="3">
        <v>0</v>
      </c>
      <c r="AU175" s="3">
        <v>0</v>
      </c>
      <c r="AV175" s="3">
        <v>0</v>
      </c>
      <c r="AW175" s="3">
        <v>0</v>
      </c>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row>
    <row r="176" spans="1:91">
      <c r="C176" s="59" t="s">
        <v>818</v>
      </c>
      <c r="D176" s="59" t="s">
        <v>818</v>
      </c>
      <c r="E176" s="61" t="s">
        <v>818</v>
      </c>
      <c r="F176">
        <v>1</v>
      </c>
      <c r="U176" s="34">
        <v>280</v>
      </c>
      <c r="V176">
        <v>320</v>
      </c>
      <c r="W176">
        <v>370</v>
      </c>
      <c r="X176">
        <v>430</v>
      </c>
      <c r="Y176">
        <v>0</v>
      </c>
      <c r="Z176">
        <v>0</v>
      </c>
      <c r="AA176">
        <v>0</v>
      </c>
      <c r="AB176">
        <v>0</v>
      </c>
      <c r="AC176">
        <v>0</v>
      </c>
      <c r="AD176">
        <v>0</v>
      </c>
      <c r="AE176">
        <v>0</v>
      </c>
      <c r="AF176">
        <v>0</v>
      </c>
      <c r="AG176">
        <v>0</v>
      </c>
      <c r="AH176">
        <v>0</v>
      </c>
      <c r="AI176">
        <v>0</v>
      </c>
      <c r="AJ176">
        <v>0</v>
      </c>
      <c r="AK176">
        <v>0</v>
      </c>
      <c r="AL176">
        <v>0</v>
      </c>
      <c r="AM176">
        <v>0</v>
      </c>
      <c r="AN176">
        <v>0</v>
      </c>
      <c r="AO176">
        <v>0</v>
      </c>
      <c r="AP176">
        <v>0</v>
      </c>
      <c r="AQ176">
        <v>0</v>
      </c>
      <c r="AR176">
        <v>0</v>
      </c>
      <c r="AS176">
        <v>0</v>
      </c>
      <c r="AT176">
        <v>0</v>
      </c>
      <c r="AU176">
        <v>0</v>
      </c>
      <c r="AV176">
        <v>0</v>
      </c>
      <c r="AW176">
        <v>0</v>
      </c>
    </row>
    <row r="177" spans="1:91">
      <c r="A177" t="s">
        <v>377</v>
      </c>
      <c r="B177" t="s">
        <v>335</v>
      </c>
      <c r="C177" s="59" t="s">
        <v>605</v>
      </c>
      <c r="D177" s="59" t="s">
        <v>606</v>
      </c>
      <c r="E177" s="61" t="s">
        <v>818</v>
      </c>
      <c r="F177">
        <v>1</v>
      </c>
      <c r="G177" s="34">
        <v>0.4</v>
      </c>
      <c r="H177">
        <v>2.8</v>
      </c>
      <c r="I177" s="34">
        <v>0</v>
      </c>
      <c r="J177">
        <v>-6.1418749999994839E-2</v>
      </c>
      <c r="K177">
        <v>0.7906999999999953</v>
      </c>
      <c r="L177">
        <v>1.3400000000001178E-2</v>
      </c>
      <c r="M177" s="34">
        <v>1.1364442467948752E-2</v>
      </c>
      <c r="N177">
        <v>-0.10032662336538482</v>
      </c>
      <c r="O177">
        <v>0.48126843624359011</v>
      </c>
      <c r="P177">
        <v>2.5916803409230771</v>
      </c>
      <c r="Q177" s="34">
        <v>-2.3449999999999999E-3</v>
      </c>
      <c r="R177" s="46">
        <v>25</v>
      </c>
      <c r="S177">
        <v>-4.0000000000000001E-3</v>
      </c>
      <c r="T177">
        <v>3</v>
      </c>
      <c r="U177" s="34" t="s">
        <v>354</v>
      </c>
      <c r="V177" t="s">
        <v>355</v>
      </c>
      <c r="W177" t="s">
        <v>356</v>
      </c>
      <c r="X177" t="s">
        <v>375</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row>
    <row r="178" spans="1:91">
      <c r="C178" s="59" t="s">
        <v>818</v>
      </c>
      <c r="D178" s="59" t="s">
        <v>818</v>
      </c>
      <c r="E178" s="61" t="s">
        <v>818</v>
      </c>
      <c r="F178">
        <v>1</v>
      </c>
      <c r="U178" s="34">
        <v>280</v>
      </c>
      <c r="V178">
        <v>320</v>
      </c>
      <c r="W178">
        <v>370</v>
      </c>
      <c r="X178">
        <v>430</v>
      </c>
      <c r="Y178">
        <v>0</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v>
      </c>
      <c r="AS178">
        <v>0</v>
      </c>
      <c r="AT178">
        <v>0</v>
      </c>
      <c r="AU178">
        <v>0</v>
      </c>
      <c r="AV178">
        <v>0</v>
      </c>
      <c r="AW178">
        <v>0</v>
      </c>
    </row>
    <row r="179" spans="1:91">
      <c r="A179" t="s">
        <v>742</v>
      </c>
      <c r="B179" t="s">
        <v>335</v>
      </c>
      <c r="C179" s="59" t="s">
        <v>680</v>
      </c>
      <c r="D179" s="59" t="s">
        <v>608</v>
      </c>
      <c r="E179" s="61" t="s">
        <v>641</v>
      </c>
      <c r="F179">
        <v>1</v>
      </c>
      <c r="G179" s="34">
        <v>0.1</v>
      </c>
      <c r="H179">
        <v>0.7</v>
      </c>
      <c r="I179" s="34">
        <v>0.22427364953514636</v>
      </c>
      <c r="J179">
        <v>-1.0305805668953101</v>
      </c>
      <c r="K179">
        <v>2.5059235503786068</v>
      </c>
      <c r="L179">
        <v>9.7995869815572234E-3</v>
      </c>
      <c r="M179" s="34">
        <v>0.57901690262860983</v>
      </c>
      <c r="N179">
        <v>-1.5038714587443633</v>
      </c>
      <c r="O179">
        <v>3.27266088810876</v>
      </c>
      <c r="P179">
        <v>7.9615801205069943</v>
      </c>
      <c r="Q179" s="34">
        <v>-1.9703035350495052E-3</v>
      </c>
      <c r="R179" s="46">
        <v>85</v>
      </c>
      <c r="S179">
        <v>-4.0000000000000001E-3</v>
      </c>
      <c r="T179">
        <v>5.5</v>
      </c>
      <c r="U179" s="63" t="s">
        <v>429</v>
      </c>
      <c r="V179" s="63" t="s">
        <v>430</v>
      </c>
      <c r="W179" s="60" t="s">
        <v>633</v>
      </c>
      <c r="X179" s="63" t="s">
        <v>462</v>
      </c>
      <c r="Y179" s="62" t="s">
        <v>570</v>
      </c>
      <c r="Z179" s="62" t="s">
        <v>571</v>
      </c>
      <c r="AA179" s="63" t="s">
        <v>572</v>
      </c>
      <c r="AB179" s="62" t="s">
        <v>573</v>
      </c>
      <c r="AC179" s="62" t="s">
        <v>514</v>
      </c>
      <c r="AD179" s="62" t="s">
        <v>515</v>
      </c>
      <c r="AE179" t="s">
        <v>516</v>
      </c>
      <c r="AF179" s="63" t="s">
        <v>506</v>
      </c>
      <c r="AG179" s="62" t="s">
        <v>507</v>
      </c>
    </row>
    <row r="180" spans="1:91">
      <c r="C180" s="59" t="s">
        <v>818</v>
      </c>
      <c r="D180" s="59" t="s">
        <v>818</v>
      </c>
      <c r="E180" s="61" t="s">
        <v>818</v>
      </c>
      <c r="F180">
        <v>1</v>
      </c>
      <c r="U180" s="34">
        <v>495</v>
      </c>
      <c r="V180" s="34">
        <v>475</v>
      </c>
      <c r="W180" s="34">
        <v>290</v>
      </c>
      <c r="X180" s="34">
        <v>330</v>
      </c>
      <c r="Y180">
        <v>355</v>
      </c>
      <c r="Z180">
        <v>380</v>
      </c>
      <c r="AA180" s="34">
        <v>410</v>
      </c>
      <c r="AB180">
        <v>440</v>
      </c>
      <c r="AC180">
        <v>475</v>
      </c>
      <c r="AD180">
        <v>510</v>
      </c>
      <c r="AE180">
        <v>550</v>
      </c>
      <c r="AF180" s="34">
        <v>590</v>
      </c>
      <c r="AG180">
        <v>635</v>
      </c>
    </row>
    <row r="181" spans="1:91">
      <c r="A181" t="s">
        <v>743</v>
      </c>
      <c r="B181" t="s">
        <v>335</v>
      </c>
      <c r="C181" s="59" t="s">
        <v>680</v>
      </c>
      <c r="D181" s="59" t="s">
        <v>608</v>
      </c>
      <c r="E181" s="61" t="s">
        <v>653</v>
      </c>
      <c r="F181">
        <v>1</v>
      </c>
      <c r="G181" s="34">
        <v>0.05</v>
      </c>
      <c r="H181">
        <v>0.35</v>
      </c>
      <c r="I181" s="34">
        <v>1.7941891962811742</v>
      </c>
      <c r="J181">
        <v>-4.1223222675812492</v>
      </c>
      <c r="K181">
        <v>5.0118471007572163</v>
      </c>
      <c r="L181">
        <v>9.7995869815572095E-3</v>
      </c>
      <c r="M181" s="34">
        <v>9.264270442058006</v>
      </c>
      <c r="N181">
        <v>-12.030971669955136</v>
      </c>
      <c r="O181">
        <v>13.090643552435102</v>
      </c>
      <c r="P181">
        <v>15.923160241013981</v>
      </c>
      <c r="Q181" s="34">
        <v>-1.9703035350495052E-3</v>
      </c>
      <c r="R181" s="46">
        <v>85</v>
      </c>
      <c r="S181">
        <v>-8.0000000000000002E-3</v>
      </c>
      <c r="T181">
        <v>5.5</v>
      </c>
      <c r="U181" s="63" t="s">
        <v>429</v>
      </c>
      <c r="V181" s="63" t="s">
        <v>430</v>
      </c>
      <c r="W181" s="60" t="s">
        <v>633</v>
      </c>
      <c r="X181" s="63" t="s">
        <v>462</v>
      </c>
      <c r="Y181" s="62" t="s">
        <v>570</v>
      </c>
      <c r="Z181" s="62" t="s">
        <v>571</v>
      </c>
      <c r="AA181" s="63" t="s">
        <v>572</v>
      </c>
      <c r="AB181" s="62" t="s">
        <v>573</v>
      </c>
      <c r="AC181" s="62" t="s">
        <v>514</v>
      </c>
      <c r="AD181" s="62" t="s">
        <v>515</v>
      </c>
      <c r="AE181" t="s">
        <v>516</v>
      </c>
      <c r="AF181" s="63" t="s">
        <v>506</v>
      </c>
      <c r="AG181" s="62" t="s">
        <v>507</v>
      </c>
    </row>
    <row r="182" spans="1:91">
      <c r="C182" s="59" t="s">
        <v>818</v>
      </c>
      <c r="D182" s="59" t="s">
        <v>818</v>
      </c>
      <c r="E182" s="61" t="s">
        <v>818</v>
      </c>
      <c r="F182">
        <v>1</v>
      </c>
      <c r="U182" s="34">
        <v>495</v>
      </c>
      <c r="V182" s="34">
        <v>475</v>
      </c>
      <c r="W182" s="34">
        <v>290</v>
      </c>
      <c r="X182" s="34">
        <v>330</v>
      </c>
      <c r="Y182">
        <v>355</v>
      </c>
      <c r="Z182">
        <v>380</v>
      </c>
      <c r="AA182" s="34">
        <v>410</v>
      </c>
      <c r="AB182">
        <v>440</v>
      </c>
      <c r="AC182">
        <v>475</v>
      </c>
      <c r="AD182">
        <v>510</v>
      </c>
      <c r="AE182">
        <v>550</v>
      </c>
      <c r="AF182" s="34">
        <v>590</v>
      </c>
      <c r="AG182">
        <v>635</v>
      </c>
    </row>
    <row r="183" spans="1:91">
      <c r="A183" t="s">
        <v>741</v>
      </c>
      <c r="B183" t="s">
        <v>335</v>
      </c>
      <c r="C183" s="59" t="s">
        <v>680</v>
      </c>
      <c r="D183" s="59" t="s">
        <v>608</v>
      </c>
      <c r="E183" s="61" t="s">
        <v>642</v>
      </c>
      <c r="F183">
        <v>1</v>
      </c>
      <c r="G183" s="34">
        <v>2.5000000000000001E-2</v>
      </c>
      <c r="H183">
        <v>0.17499999999999999</v>
      </c>
      <c r="I183" s="34">
        <v>14.353513570249394</v>
      </c>
      <c r="J183">
        <v>-16.489289070324997</v>
      </c>
      <c r="K183">
        <v>10.023694201514433</v>
      </c>
      <c r="L183">
        <v>9.7995869815572095E-3</v>
      </c>
      <c r="M183" s="34">
        <v>148.2283270729281</v>
      </c>
      <c r="N183">
        <v>-96.247773359641087</v>
      </c>
      <c r="O183">
        <v>52.362574209740409</v>
      </c>
      <c r="P183">
        <v>31.846320482027963</v>
      </c>
      <c r="Q183" s="34">
        <v>-1.9703035350495052E-3</v>
      </c>
      <c r="R183" s="46">
        <v>85</v>
      </c>
      <c r="S183">
        <v>-1.6E-2</v>
      </c>
      <c r="T183">
        <v>5.5</v>
      </c>
      <c r="U183" s="63" t="s">
        <v>429</v>
      </c>
      <c r="V183" s="63" t="s">
        <v>430</v>
      </c>
      <c r="W183" s="60" t="s">
        <v>633</v>
      </c>
      <c r="X183" s="63" t="s">
        <v>462</v>
      </c>
      <c r="Y183" s="62" t="s">
        <v>570</v>
      </c>
      <c r="Z183" s="62" t="s">
        <v>571</v>
      </c>
      <c r="AA183" s="63" t="s">
        <v>572</v>
      </c>
      <c r="AB183" s="62" t="s">
        <v>573</v>
      </c>
      <c r="AC183" s="62" t="s">
        <v>514</v>
      </c>
      <c r="AD183" s="62" t="s">
        <v>515</v>
      </c>
      <c r="AE183" t="s">
        <v>516</v>
      </c>
      <c r="AF183" s="63" t="s">
        <v>506</v>
      </c>
      <c r="AG183" s="62" t="s">
        <v>507</v>
      </c>
    </row>
    <row r="184" spans="1:91">
      <c r="C184" s="59" t="s">
        <v>818</v>
      </c>
      <c r="D184" s="59" t="s">
        <v>818</v>
      </c>
      <c r="E184" s="61" t="s">
        <v>818</v>
      </c>
      <c r="F184">
        <v>1</v>
      </c>
      <c r="U184" s="34">
        <v>495</v>
      </c>
      <c r="V184" s="34">
        <v>475</v>
      </c>
      <c r="W184" s="34">
        <v>290</v>
      </c>
      <c r="X184" s="34">
        <v>330</v>
      </c>
      <c r="Y184">
        <v>355</v>
      </c>
      <c r="Z184">
        <v>380</v>
      </c>
      <c r="AA184" s="34">
        <v>410</v>
      </c>
      <c r="AB184">
        <v>440</v>
      </c>
      <c r="AC184">
        <v>475</v>
      </c>
      <c r="AD184">
        <v>510</v>
      </c>
      <c r="AE184">
        <v>550</v>
      </c>
      <c r="AF184" s="34">
        <v>590</v>
      </c>
      <c r="AG184">
        <v>635</v>
      </c>
    </row>
    <row r="185" spans="1:91">
      <c r="A185" s="62" t="s">
        <v>843</v>
      </c>
      <c r="B185" t="s">
        <v>335</v>
      </c>
      <c r="C185" s="59" t="s">
        <v>680</v>
      </c>
      <c r="D185" s="59" t="s">
        <v>608</v>
      </c>
      <c r="E185" s="61" t="s">
        <v>641</v>
      </c>
      <c r="F185">
        <v>1</v>
      </c>
      <c r="G185" s="34">
        <v>0.2</v>
      </c>
      <c r="H185">
        <v>0.7</v>
      </c>
      <c r="I185" s="34">
        <v>0.19327912548867485</v>
      </c>
      <c r="J185">
        <v>-0.81946518772684485</v>
      </c>
      <c r="K185">
        <v>2.4415201365273687</v>
      </c>
      <c r="L185">
        <v>-4.5000113269151737E-3</v>
      </c>
      <c r="M185" s="34">
        <v>2.0988419294863374</v>
      </c>
      <c r="N185">
        <v>-3.6435761932885935</v>
      </c>
      <c r="O185">
        <v>3.6619910391867374</v>
      </c>
      <c r="P185">
        <v>7.5996091294583055</v>
      </c>
      <c r="Q185" s="34">
        <v>-2.0889783033663368E-3</v>
      </c>
      <c r="R185" s="46">
        <v>85</v>
      </c>
      <c r="S185">
        <v>-4.0000000000000001E-3</v>
      </c>
      <c r="T185">
        <v>4</v>
      </c>
      <c r="U185" s="63" t="s">
        <v>572</v>
      </c>
      <c r="V185" s="62" t="s">
        <v>573</v>
      </c>
      <c r="W185" s="62" t="s">
        <v>514</v>
      </c>
      <c r="X185" s="62" t="s">
        <v>515</v>
      </c>
      <c r="Y185" t="s">
        <v>516</v>
      </c>
      <c r="Z185" s="63" t="s">
        <v>506</v>
      </c>
      <c r="AA185" s="62" t="s">
        <v>507</v>
      </c>
      <c r="AB185" s="62" t="s">
        <v>428</v>
      </c>
      <c r="AC185" s="62"/>
      <c r="AK185" s="62"/>
    </row>
    <row r="186" spans="1:91">
      <c r="C186" s="59" t="s">
        <v>818</v>
      </c>
      <c r="D186" s="59" t="s">
        <v>818</v>
      </c>
      <c r="E186" s="61" t="s">
        <v>818</v>
      </c>
      <c r="F186">
        <v>1</v>
      </c>
      <c r="U186" s="34">
        <v>410</v>
      </c>
      <c r="V186">
        <v>440</v>
      </c>
      <c r="W186">
        <v>475</v>
      </c>
      <c r="X186">
        <v>510</v>
      </c>
      <c r="Y186">
        <v>550</v>
      </c>
      <c r="Z186" s="34">
        <v>590</v>
      </c>
      <c r="AA186">
        <v>635</v>
      </c>
      <c r="AB186">
        <v>680</v>
      </c>
    </row>
    <row r="187" spans="1:91">
      <c r="A187" s="62" t="s">
        <v>842</v>
      </c>
      <c r="B187" t="s">
        <v>335</v>
      </c>
      <c r="C187" s="59" t="s">
        <v>680</v>
      </c>
      <c r="D187" s="59" t="s">
        <v>608</v>
      </c>
      <c r="E187" s="61" t="s">
        <v>653</v>
      </c>
      <c r="F187">
        <v>1</v>
      </c>
      <c r="G187" s="34">
        <v>0.1</v>
      </c>
      <c r="H187">
        <v>0.35</v>
      </c>
      <c r="I187" s="34">
        <v>1.5462330039093903</v>
      </c>
      <c r="J187">
        <v>-3.2778607509073732</v>
      </c>
      <c r="K187">
        <v>4.8830402730547355</v>
      </c>
      <c r="L187">
        <v>-4.5000113269150106E-3</v>
      </c>
      <c r="M187" s="34">
        <v>33.581470871781406</v>
      </c>
      <c r="N187">
        <v>-29.148609546308741</v>
      </c>
      <c r="O187">
        <v>14.647964156746948</v>
      </c>
      <c r="P187">
        <v>15.199218258916609</v>
      </c>
      <c r="Q187" s="34">
        <v>-2.0889783033663368E-3</v>
      </c>
      <c r="R187" s="46">
        <v>85</v>
      </c>
      <c r="S187">
        <v>-8.0000000000000002E-3</v>
      </c>
      <c r="T187">
        <v>4</v>
      </c>
      <c r="U187" s="63" t="s">
        <v>572</v>
      </c>
      <c r="V187" s="62" t="s">
        <v>573</v>
      </c>
      <c r="W187" s="62" t="s">
        <v>514</v>
      </c>
      <c r="X187" s="62" t="s">
        <v>515</v>
      </c>
      <c r="Y187" t="s">
        <v>516</v>
      </c>
      <c r="Z187" s="63" t="s">
        <v>506</v>
      </c>
      <c r="AA187" s="62" t="s">
        <v>507</v>
      </c>
      <c r="AB187" s="62" t="s">
        <v>428</v>
      </c>
      <c r="AC187" s="62"/>
    </row>
    <row r="188" spans="1:91">
      <c r="C188" s="59" t="s">
        <v>818</v>
      </c>
      <c r="D188" s="59" t="s">
        <v>818</v>
      </c>
      <c r="E188" s="61" t="s">
        <v>818</v>
      </c>
      <c r="F188">
        <v>1</v>
      </c>
      <c r="U188" s="34">
        <v>410</v>
      </c>
      <c r="V188">
        <v>440</v>
      </c>
      <c r="W188">
        <v>475</v>
      </c>
      <c r="X188">
        <v>510</v>
      </c>
      <c r="Y188">
        <v>550</v>
      </c>
      <c r="Z188" s="34">
        <v>590</v>
      </c>
      <c r="AA188">
        <v>635</v>
      </c>
      <c r="AB188">
        <v>680</v>
      </c>
    </row>
    <row r="189" spans="1:91">
      <c r="A189" s="62" t="s">
        <v>841</v>
      </c>
      <c r="B189" t="s">
        <v>335</v>
      </c>
      <c r="C189" s="59" t="s">
        <v>680</v>
      </c>
      <c r="D189" s="59" t="s">
        <v>608</v>
      </c>
      <c r="E189" s="61" t="s">
        <v>642</v>
      </c>
      <c r="F189">
        <v>1</v>
      </c>
      <c r="G189" s="34">
        <v>0.05</v>
      </c>
      <c r="H189">
        <v>0.17499999999999999</v>
      </c>
      <c r="I189" s="34">
        <v>12.369864031275123</v>
      </c>
      <c r="J189">
        <v>-13.111443003629493</v>
      </c>
      <c r="K189">
        <v>9.7660805461094711</v>
      </c>
      <c r="L189">
        <v>-4.5000113269150106E-3</v>
      </c>
      <c r="M189" s="34">
        <v>537.30353394850249</v>
      </c>
      <c r="N189">
        <v>-233.18887637046993</v>
      </c>
      <c r="O189">
        <v>58.591856626987791</v>
      </c>
      <c r="P189">
        <v>30.398436517833218</v>
      </c>
      <c r="Q189" s="34">
        <v>-2.0889783033663368E-3</v>
      </c>
      <c r="R189" s="46">
        <v>85</v>
      </c>
      <c r="S189">
        <v>-1.6E-2</v>
      </c>
      <c r="T189">
        <v>4</v>
      </c>
      <c r="U189" s="63" t="s">
        <v>572</v>
      </c>
      <c r="V189" s="62" t="s">
        <v>573</v>
      </c>
      <c r="W189" s="62" t="s">
        <v>514</v>
      </c>
      <c r="X189" s="62" t="s">
        <v>515</v>
      </c>
      <c r="Y189" t="s">
        <v>516</v>
      </c>
      <c r="Z189" s="63" t="s">
        <v>506</v>
      </c>
      <c r="AA189" s="62" t="s">
        <v>507</v>
      </c>
      <c r="AB189" s="62" t="s">
        <v>428</v>
      </c>
      <c r="AC189" s="62"/>
    </row>
    <row r="190" spans="1:91">
      <c r="C190" s="59" t="s">
        <v>818</v>
      </c>
      <c r="D190" s="59" t="s">
        <v>818</v>
      </c>
      <c r="E190" s="61" t="s">
        <v>818</v>
      </c>
      <c r="F190">
        <v>1</v>
      </c>
      <c r="U190" s="34">
        <v>410</v>
      </c>
      <c r="V190">
        <v>440</v>
      </c>
      <c r="W190">
        <v>475</v>
      </c>
      <c r="X190">
        <v>510</v>
      </c>
      <c r="Y190">
        <v>550</v>
      </c>
      <c r="Z190" s="34">
        <v>590</v>
      </c>
      <c r="AA190">
        <v>635</v>
      </c>
      <c r="AB190">
        <v>680</v>
      </c>
    </row>
    <row r="191" spans="1:91">
      <c r="A191" s="62" t="s">
        <v>745</v>
      </c>
      <c r="B191" s="62" t="s">
        <v>335</v>
      </c>
      <c r="C191" s="59" t="s">
        <v>733</v>
      </c>
      <c r="D191" s="59" t="s">
        <v>735</v>
      </c>
      <c r="E191" s="61" t="s">
        <v>641</v>
      </c>
      <c r="F191">
        <v>1</v>
      </c>
      <c r="G191" s="37">
        <v>0.2</v>
      </c>
      <c r="H191" s="3">
        <v>1.4</v>
      </c>
      <c r="I191" s="33">
        <v>4.7018298611110544E-2</v>
      </c>
      <c r="J191" s="11">
        <v>-0.33748840277777631</v>
      </c>
      <c r="K191" s="11">
        <v>1.489758431944443</v>
      </c>
      <c r="L191" s="11">
        <v>1.1246333333376352E-4</v>
      </c>
      <c r="M191" s="33">
        <v>0.23532208333331517</v>
      </c>
      <c r="N191" s="11">
        <v>-0.81325783333329049</v>
      </c>
      <c r="O191" s="11">
        <v>2.0880115333333049</v>
      </c>
      <c r="P191" s="11">
        <v>7.8045908800000037</v>
      </c>
      <c r="Q191" s="41">
        <v>-1.9784155310891096E-3</v>
      </c>
      <c r="R191" s="47">
        <v>85</v>
      </c>
      <c r="S191" s="29">
        <v>-3.7499999999999999E-3</v>
      </c>
      <c r="T191" s="3">
        <v>3.2</v>
      </c>
      <c r="U191" s="63" t="s">
        <v>514</v>
      </c>
      <c r="V191" s="62" t="s">
        <v>515</v>
      </c>
      <c r="W191" s="62" t="s">
        <v>516</v>
      </c>
      <c r="X191" s="63" t="s">
        <v>506</v>
      </c>
      <c r="Y191" s="62" t="s">
        <v>507</v>
      </c>
      <c r="Z191" s="62" t="s">
        <v>428</v>
      </c>
      <c r="AA191" s="62" t="s">
        <v>508</v>
      </c>
      <c r="AB191" s="62" t="s">
        <v>463</v>
      </c>
      <c r="AC191" t="s">
        <v>517</v>
      </c>
      <c r="AD191" t="s">
        <v>518</v>
      </c>
      <c r="AE191" s="62" t="s">
        <v>527</v>
      </c>
      <c r="AF191" s="63" t="s">
        <v>380</v>
      </c>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row>
    <row r="192" spans="1:91">
      <c r="C192" s="59" t="s">
        <v>818</v>
      </c>
      <c r="D192" s="59" t="s">
        <v>818</v>
      </c>
      <c r="E192" s="61" t="s">
        <v>818</v>
      </c>
      <c r="F192">
        <v>1</v>
      </c>
      <c r="S192" s="29"/>
      <c r="U192" s="34">
        <v>475</v>
      </c>
      <c r="V192">
        <v>510</v>
      </c>
      <c r="W192">
        <v>550</v>
      </c>
      <c r="X192" s="34">
        <v>590</v>
      </c>
      <c r="Y192">
        <v>635</v>
      </c>
      <c r="Z192">
        <v>680</v>
      </c>
      <c r="AA192">
        <v>730</v>
      </c>
      <c r="AB192">
        <v>780</v>
      </c>
      <c r="AC192">
        <v>840</v>
      </c>
      <c r="AD192">
        <v>900</v>
      </c>
      <c r="AE192">
        <v>970</v>
      </c>
      <c r="AF192" s="34">
        <v>1040</v>
      </c>
    </row>
    <row r="193" spans="1:91">
      <c r="A193" s="62" t="s">
        <v>746</v>
      </c>
      <c r="B193" s="62" t="s">
        <v>335</v>
      </c>
      <c r="C193" s="59" t="s">
        <v>733</v>
      </c>
      <c r="D193" s="59" t="s">
        <v>735</v>
      </c>
      <c r="E193" s="61" t="s">
        <v>653</v>
      </c>
      <c r="F193">
        <v>1</v>
      </c>
      <c r="G193" s="37">
        <v>0.1</v>
      </c>
      <c r="H193" s="3">
        <v>0.7</v>
      </c>
      <c r="I193" s="33">
        <v>0.37614638888888458</v>
      </c>
      <c r="J193" s="11">
        <v>-1.3499536111111048</v>
      </c>
      <c r="K193" s="11">
        <v>2.979516863888886</v>
      </c>
      <c r="L193" s="11">
        <v>1.1246333333368025E-4</v>
      </c>
      <c r="M193" s="33">
        <v>3.7651533333329987</v>
      </c>
      <c r="N193" s="11">
        <v>-6.5060626666662698</v>
      </c>
      <c r="O193" s="11">
        <v>8.3520461333332019</v>
      </c>
      <c r="P193" s="11">
        <v>15.609181760000009</v>
      </c>
      <c r="Q193" s="41">
        <v>-1.9784155310891096E-3</v>
      </c>
      <c r="R193" s="47">
        <v>85</v>
      </c>
      <c r="S193" s="29">
        <v>-7.4999999999999997E-3</v>
      </c>
      <c r="T193" s="3">
        <v>3.2</v>
      </c>
      <c r="U193" s="63" t="s">
        <v>514</v>
      </c>
      <c r="V193" s="62" t="s">
        <v>515</v>
      </c>
      <c r="W193" s="62" t="s">
        <v>516</v>
      </c>
      <c r="X193" s="63" t="s">
        <v>506</v>
      </c>
      <c r="Y193" s="62" t="s">
        <v>507</v>
      </c>
      <c r="Z193" s="62" t="s">
        <v>428</v>
      </c>
      <c r="AA193" s="62" t="s">
        <v>508</v>
      </c>
      <c r="AB193" s="62" t="s">
        <v>463</v>
      </c>
      <c r="AC193" t="s">
        <v>517</v>
      </c>
      <c r="AD193" t="s">
        <v>518</v>
      </c>
      <c r="AE193" s="62" t="s">
        <v>527</v>
      </c>
      <c r="AF193" s="63" t="s">
        <v>380</v>
      </c>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row>
    <row r="194" spans="1:91">
      <c r="C194" s="59" t="s">
        <v>818</v>
      </c>
      <c r="D194" s="59" t="s">
        <v>818</v>
      </c>
      <c r="E194" s="61" t="s">
        <v>818</v>
      </c>
      <c r="F194">
        <v>1</v>
      </c>
      <c r="S194" s="29"/>
      <c r="U194" s="34">
        <v>475</v>
      </c>
      <c r="V194">
        <v>510</v>
      </c>
      <c r="W194">
        <v>550</v>
      </c>
      <c r="X194" s="34">
        <v>590</v>
      </c>
      <c r="Y194">
        <v>635</v>
      </c>
      <c r="Z194">
        <v>680</v>
      </c>
      <c r="AA194">
        <v>730</v>
      </c>
      <c r="AB194">
        <v>780</v>
      </c>
      <c r="AC194">
        <v>840</v>
      </c>
      <c r="AD194">
        <v>900</v>
      </c>
      <c r="AE194">
        <v>970</v>
      </c>
      <c r="AF194" s="34">
        <v>1040</v>
      </c>
    </row>
    <row r="195" spans="1:91">
      <c r="A195" s="62" t="s">
        <v>747</v>
      </c>
      <c r="B195" s="62" t="s">
        <v>335</v>
      </c>
      <c r="C195" s="59" t="s">
        <v>733</v>
      </c>
      <c r="D195" s="59" t="s">
        <v>735</v>
      </c>
      <c r="E195" s="61" t="s">
        <v>642</v>
      </c>
      <c r="F195">
        <v>1</v>
      </c>
      <c r="G195" s="37">
        <v>0.05</v>
      </c>
      <c r="H195" s="3">
        <v>0.35</v>
      </c>
      <c r="I195" s="33">
        <v>3.0091711111110757</v>
      </c>
      <c r="J195" s="11">
        <v>-5.3998144444444183</v>
      </c>
      <c r="K195" s="11">
        <v>5.9590337277777721</v>
      </c>
      <c r="L195" s="11">
        <v>1.1246333333363862E-4</v>
      </c>
      <c r="M195" s="33">
        <v>60.242453333328115</v>
      </c>
      <c r="N195" s="11">
        <v>-52.048501333330222</v>
      </c>
      <c r="O195" s="11">
        <v>33.408184533332815</v>
      </c>
      <c r="P195" s="11">
        <v>31.218363520000015</v>
      </c>
      <c r="Q195" s="41">
        <v>-1.9784155310891096E-3</v>
      </c>
      <c r="R195" s="47">
        <v>85</v>
      </c>
      <c r="S195" s="29">
        <v>-1.4999999999999999E-2</v>
      </c>
      <c r="T195" s="3">
        <v>3.2</v>
      </c>
      <c r="U195" s="63" t="s">
        <v>514</v>
      </c>
      <c r="V195" s="62" t="s">
        <v>515</v>
      </c>
      <c r="W195" s="62" t="s">
        <v>516</v>
      </c>
      <c r="X195" s="63" t="s">
        <v>506</v>
      </c>
      <c r="Y195" s="62" t="s">
        <v>507</v>
      </c>
      <c r="Z195" s="62" t="s">
        <v>428</v>
      </c>
      <c r="AA195" s="62" t="s">
        <v>508</v>
      </c>
      <c r="AB195" s="62" t="s">
        <v>463</v>
      </c>
      <c r="AC195" t="s">
        <v>517</v>
      </c>
      <c r="AD195" t="s">
        <v>518</v>
      </c>
      <c r="AE195" s="62" t="s">
        <v>527</v>
      </c>
      <c r="AF195" s="63" t="s">
        <v>380</v>
      </c>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row>
    <row r="196" spans="1:91">
      <c r="C196" s="59" t="s">
        <v>818</v>
      </c>
      <c r="D196" s="59" t="s">
        <v>818</v>
      </c>
      <c r="E196" s="61" t="s">
        <v>818</v>
      </c>
      <c r="F196">
        <v>1</v>
      </c>
      <c r="S196" s="29"/>
      <c r="U196" s="34">
        <v>475</v>
      </c>
      <c r="V196">
        <v>510</v>
      </c>
      <c r="W196">
        <v>550</v>
      </c>
      <c r="X196" s="34">
        <v>590</v>
      </c>
      <c r="Y196">
        <v>635</v>
      </c>
      <c r="Z196">
        <v>680</v>
      </c>
      <c r="AA196">
        <v>730</v>
      </c>
      <c r="AB196">
        <v>780</v>
      </c>
      <c r="AC196">
        <v>840</v>
      </c>
      <c r="AD196">
        <v>900</v>
      </c>
      <c r="AE196">
        <v>970</v>
      </c>
      <c r="AF196" s="34">
        <v>1040</v>
      </c>
    </row>
    <row r="197" spans="1:91">
      <c r="A197" s="62" t="s">
        <v>748</v>
      </c>
      <c r="B197" s="62" t="s">
        <v>335</v>
      </c>
      <c r="C197" s="59" t="s">
        <v>733</v>
      </c>
      <c r="D197" s="59" t="s">
        <v>734</v>
      </c>
      <c r="E197" s="61" t="s">
        <v>653</v>
      </c>
      <c r="F197">
        <v>1</v>
      </c>
      <c r="G197" s="37">
        <v>0.1</v>
      </c>
      <c r="H197" s="3">
        <v>1</v>
      </c>
      <c r="I197" s="33">
        <v>0.1248117283950598</v>
      </c>
      <c r="J197" s="11">
        <v>-0.57824418518518106</v>
      </c>
      <c r="K197" s="11">
        <v>1.768051396296294</v>
      </c>
      <c r="L197" s="11">
        <v>2.8932504938272915E-3</v>
      </c>
      <c r="M197" s="33">
        <v>0.74934203703699975</v>
      </c>
      <c r="N197" s="11">
        <v>-2.6035087777777082</v>
      </c>
      <c r="O197" s="11">
        <v>5.3059950611110773</v>
      </c>
      <c r="P197" s="11">
        <v>15.50449843962963</v>
      </c>
      <c r="Q197" s="41">
        <v>-2.1608800784158415E-3</v>
      </c>
      <c r="R197" s="47">
        <v>85</v>
      </c>
      <c r="S197" s="29">
        <v>-8.5000000000000006E-3</v>
      </c>
      <c r="T197" s="3">
        <v>2.6</v>
      </c>
      <c r="U197" s="58" t="s">
        <v>517</v>
      </c>
      <c r="V197" s="10" t="s">
        <v>518</v>
      </c>
      <c r="W197" s="10" t="s">
        <v>527</v>
      </c>
      <c r="X197" s="58" t="s">
        <v>380</v>
      </c>
      <c r="Y197" s="58" t="s">
        <v>469</v>
      </c>
      <c r="Z197" s="10" t="s">
        <v>363</v>
      </c>
      <c r="AA197" s="10" t="s">
        <v>470</v>
      </c>
      <c r="AB197" s="58" t="s">
        <v>385</v>
      </c>
      <c r="AC197" t="s">
        <v>526</v>
      </c>
      <c r="AD197" t="s">
        <v>387</v>
      </c>
      <c r="AE197" s="58" t="s">
        <v>389</v>
      </c>
      <c r="AF197" s="58" t="s">
        <v>400</v>
      </c>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row>
    <row r="198" spans="1:91">
      <c r="C198" s="59" t="s">
        <v>818</v>
      </c>
      <c r="D198" s="59" t="s">
        <v>818</v>
      </c>
      <c r="E198" s="61" t="s">
        <v>818</v>
      </c>
      <c r="F198">
        <v>1</v>
      </c>
      <c r="S198" s="29"/>
      <c r="U198" s="34">
        <v>840</v>
      </c>
      <c r="V198">
        <v>900</v>
      </c>
      <c r="W198">
        <v>970</v>
      </c>
      <c r="X198" s="34">
        <v>1040</v>
      </c>
      <c r="Y198" s="34">
        <v>1120</v>
      </c>
      <c r="Z198">
        <v>1200</v>
      </c>
      <c r="AA198">
        <v>1290</v>
      </c>
      <c r="AB198" s="34">
        <v>1380</v>
      </c>
      <c r="AC198">
        <v>1485</v>
      </c>
      <c r="AD198">
        <v>1590</v>
      </c>
      <c r="AE198" s="34">
        <v>1710</v>
      </c>
      <c r="AF198" s="34">
        <v>1830</v>
      </c>
    </row>
    <row r="199" spans="1:91">
      <c r="A199" s="62" t="s">
        <v>749</v>
      </c>
      <c r="B199" s="62" t="s">
        <v>335</v>
      </c>
      <c r="C199" s="59" t="s">
        <v>733</v>
      </c>
      <c r="D199" s="59" t="s">
        <v>734</v>
      </c>
      <c r="E199" s="61" t="s">
        <v>642</v>
      </c>
      <c r="F199">
        <v>1</v>
      </c>
      <c r="G199" s="37">
        <v>0.05</v>
      </c>
      <c r="H199" s="3">
        <v>0.5</v>
      </c>
      <c r="I199" s="33">
        <v>0.9984938271604995</v>
      </c>
      <c r="J199" s="11">
        <v>-2.3129767407407442</v>
      </c>
      <c r="K199" s="11">
        <v>3.5361027925925939</v>
      </c>
      <c r="L199" s="11">
        <v>2.8932504938267781E-3</v>
      </c>
      <c r="M199" s="33">
        <v>11.98947259259228</v>
      </c>
      <c r="N199" s="11">
        <v>-20.828070222221925</v>
      </c>
      <c r="O199" s="11">
        <v>21.223980244444373</v>
      </c>
      <c r="P199" s="11">
        <v>31.008996879259261</v>
      </c>
      <c r="Q199" s="41">
        <v>-2.1608800784158415E-3</v>
      </c>
      <c r="R199" s="47">
        <v>85</v>
      </c>
      <c r="S199" s="29">
        <v>-1.7000000000000001E-2</v>
      </c>
      <c r="T199" s="3">
        <v>2.6</v>
      </c>
      <c r="U199" s="58" t="s">
        <v>517</v>
      </c>
      <c r="V199" s="10" t="s">
        <v>518</v>
      </c>
      <c r="W199" s="10" t="s">
        <v>527</v>
      </c>
      <c r="X199" s="58" t="s">
        <v>380</v>
      </c>
      <c r="Y199" s="58" t="s">
        <v>469</v>
      </c>
      <c r="Z199" s="10" t="s">
        <v>363</v>
      </c>
      <c r="AA199" s="10" t="s">
        <v>470</v>
      </c>
      <c r="AB199" s="58" t="s">
        <v>385</v>
      </c>
      <c r="AC199" t="s">
        <v>526</v>
      </c>
      <c r="AD199" t="s">
        <v>387</v>
      </c>
      <c r="AE199" s="58" t="s">
        <v>389</v>
      </c>
      <c r="AF199" s="58" t="s">
        <v>400</v>
      </c>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row>
    <row r="200" spans="1:91">
      <c r="C200" s="59" t="s">
        <v>818</v>
      </c>
      <c r="D200" s="59" t="s">
        <v>818</v>
      </c>
      <c r="E200" s="61" t="s">
        <v>818</v>
      </c>
      <c r="F200">
        <v>1</v>
      </c>
      <c r="S200" s="29"/>
      <c r="U200" s="34">
        <v>840</v>
      </c>
      <c r="V200">
        <v>900</v>
      </c>
      <c r="W200">
        <v>970</v>
      </c>
      <c r="X200" s="34">
        <v>1040</v>
      </c>
      <c r="Y200" s="34">
        <v>1120</v>
      </c>
      <c r="Z200">
        <v>1200</v>
      </c>
      <c r="AA200">
        <v>1290</v>
      </c>
      <c r="AB200" s="34">
        <v>1380</v>
      </c>
      <c r="AC200">
        <v>1485</v>
      </c>
      <c r="AD200">
        <v>1590</v>
      </c>
      <c r="AE200" s="34">
        <v>1710</v>
      </c>
      <c r="AF200" s="34">
        <v>1830</v>
      </c>
    </row>
    <row r="201" spans="1:91">
      <c r="A201" t="s">
        <v>659</v>
      </c>
      <c r="B201" t="s">
        <v>335</v>
      </c>
      <c r="C201" s="59" t="s">
        <v>607</v>
      </c>
      <c r="D201" s="59" t="s">
        <v>608</v>
      </c>
      <c r="E201" s="61">
        <v>6</v>
      </c>
      <c r="F201">
        <v>1</v>
      </c>
      <c r="G201" s="34">
        <v>0.35</v>
      </c>
      <c r="H201">
        <v>2.5</v>
      </c>
      <c r="I201" s="34">
        <v>1.1832963369962219E-2</v>
      </c>
      <c r="J201">
        <v>-0.1107254904761861</v>
      </c>
      <c r="K201">
        <v>0.85204720849816318</v>
      </c>
      <c r="L201">
        <v>-8.3137820512801802E-3</v>
      </c>
      <c r="M201" s="34">
        <v>3.0308966599660758E-2</v>
      </c>
      <c r="N201">
        <v>-0.18817360503551439</v>
      </c>
      <c r="O201">
        <v>0.61767968271071338</v>
      </c>
      <c r="P201">
        <v>5.2709009057251395</v>
      </c>
      <c r="Q201" s="34">
        <v>-2.3512040742746619E-3</v>
      </c>
      <c r="R201" s="46">
        <v>85</v>
      </c>
      <c r="S201">
        <v>-4.0000000000000001E-3</v>
      </c>
      <c r="T201">
        <v>1.7</v>
      </c>
      <c r="U201" s="34" t="s">
        <v>515</v>
      </c>
      <c r="V201" s="34" t="s">
        <v>516</v>
      </c>
      <c r="W201" s="34" t="s">
        <v>506</v>
      </c>
      <c r="X201" t="s">
        <v>507</v>
      </c>
      <c r="Y201" t="s">
        <v>428</v>
      </c>
      <c r="Z201" t="s">
        <v>508</v>
      </c>
      <c r="AA201" t="s">
        <v>463</v>
      </c>
      <c r="AB201" t="s">
        <v>517</v>
      </c>
      <c r="AC201" t="s">
        <v>518</v>
      </c>
      <c r="AD201" t="s">
        <v>527</v>
      </c>
      <c r="AE201" t="s">
        <v>380</v>
      </c>
      <c r="AF201" t="s">
        <v>469</v>
      </c>
      <c r="AG201" t="s">
        <v>363</v>
      </c>
    </row>
    <row r="202" spans="1:91">
      <c r="C202" s="59" t="s">
        <v>818</v>
      </c>
      <c r="D202" s="59" t="s">
        <v>818</v>
      </c>
      <c r="E202" s="61" t="s">
        <v>818</v>
      </c>
      <c r="F202">
        <v>1</v>
      </c>
      <c r="U202">
        <v>510</v>
      </c>
      <c r="V202">
        <v>550</v>
      </c>
      <c r="W202" s="34">
        <v>590</v>
      </c>
      <c r="X202">
        <v>635</v>
      </c>
      <c r="Y202">
        <v>680</v>
      </c>
      <c r="Z202">
        <v>730</v>
      </c>
      <c r="AA202">
        <v>780</v>
      </c>
      <c r="AB202">
        <v>840</v>
      </c>
      <c r="AC202">
        <v>900</v>
      </c>
      <c r="AD202">
        <v>970</v>
      </c>
      <c r="AE202">
        <v>1040</v>
      </c>
      <c r="AF202">
        <v>1120</v>
      </c>
      <c r="AG202">
        <v>1200</v>
      </c>
    </row>
    <row r="203" spans="1:91">
      <c r="A203" t="s">
        <v>658</v>
      </c>
      <c r="B203" t="s">
        <v>335</v>
      </c>
      <c r="C203" s="59" t="s">
        <v>607</v>
      </c>
      <c r="D203" s="59" t="s">
        <v>608</v>
      </c>
      <c r="E203" s="61" t="s">
        <v>644</v>
      </c>
      <c r="F203">
        <v>1</v>
      </c>
      <c r="G203" s="34">
        <v>0.17499999999999999</v>
      </c>
      <c r="H203">
        <v>1.25</v>
      </c>
      <c r="I203" s="34">
        <v>9.4663706959708535E-2</v>
      </c>
      <c r="J203">
        <v>-0.44290196190476511</v>
      </c>
      <c r="K203">
        <v>1.7040944169963388</v>
      </c>
      <c r="L203">
        <v>-8.3137820512824076E-3</v>
      </c>
      <c r="M203" s="34">
        <v>0.48494346559456764</v>
      </c>
      <c r="N203">
        <v>-1.5053888402841058</v>
      </c>
      <c r="O203">
        <v>2.4707187308428495</v>
      </c>
      <c r="P203">
        <v>10.541801811450281</v>
      </c>
      <c r="Q203" s="34">
        <v>-2.3512040742746619E-3</v>
      </c>
      <c r="R203" s="46">
        <v>85</v>
      </c>
      <c r="S203">
        <v>-8.0000000000000002E-3</v>
      </c>
      <c r="T203">
        <v>1.7</v>
      </c>
      <c r="U203" s="34" t="s">
        <v>515</v>
      </c>
      <c r="V203" s="34" t="s">
        <v>516</v>
      </c>
      <c r="W203" s="34" t="s">
        <v>506</v>
      </c>
      <c r="X203" t="s">
        <v>507</v>
      </c>
      <c r="Y203" t="s">
        <v>428</v>
      </c>
      <c r="Z203" t="s">
        <v>508</v>
      </c>
      <c r="AA203" t="s">
        <v>463</v>
      </c>
      <c r="AB203" t="s">
        <v>517</v>
      </c>
      <c r="AC203" t="s">
        <v>518</v>
      </c>
      <c r="AD203" t="s">
        <v>527</v>
      </c>
      <c r="AE203" t="s">
        <v>380</v>
      </c>
      <c r="AF203" t="s">
        <v>469</v>
      </c>
      <c r="AG203" t="s">
        <v>363</v>
      </c>
    </row>
    <row r="204" spans="1:91">
      <c r="C204" s="59" t="s">
        <v>818</v>
      </c>
      <c r="D204" s="59" t="s">
        <v>818</v>
      </c>
      <c r="E204" s="61" t="s">
        <v>818</v>
      </c>
      <c r="F204">
        <v>1</v>
      </c>
      <c r="U204">
        <v>510</v>
      </c>
      <c r="V204">
        <v>550</v>
      </c>
      <c r="W204" s="34">
        <v>590</v>
      </c>
      <c r="X204">
        <v>635</v>
      </c>
      <c r="Y204">
        <v>680</v>
      </c>
      <c r="Z204">
        <v>730</v>
      </c>
      <c r="AA204">
        <v>780</v>
      </c>
      <c r="AB204">
        <v>840</v>
      </c>
      <c r="AC204">
        <v>900</v>
      </c>
      <c r="AD204">
        <v>970</v>
      </c>
      <c r="AE204">
        <v>1040</v>
      </c>
      <c r="AF204">
        <v>1120</v>
      </c>
      <c r="AG204">
        <v>1200</v>
      </c>
    </row>
    <row r="205" spans="1:91">
      <c r="A205" t="s">
        <v>378</v>
      </c>
      <c r="B205" t="s">
        <v>335</v>
      </c>
      <c r="C205" s="59" t="s">
        <v>610</v>
      </c>
      <c r="D205" s="59" t="s">
        <v>608</v>
      </c>
      <c r="E205" s="61" t="s">
        <v>818</v>
      </c>
      <c r="F205">
        <v>1</v>
      </c>
      <c r="G205" s="34">
        <v>0.02</v>
      </c>
      <c r="H205">
        <v>0.17499999999999999</v>
      </c>
      <c r="I205" s="34">
        <v>0</v>
      </c>
      <c r="J205">
        <v>-17.457999999996822</v>
      </c>
      <c r="K205">
        <v>13.158999999999805</v>
      </c>
      <c r="L205">
        <v>5.9000000000003973E-2</v>
      </c>
      <c r="M205" s="34">
        <v>0</v>
      </c>
      <c r="N205">
        <v>-11.86100000003481</v>
      </c>
      <c r="O205">
        <v>7.718600000002203</v>
      </c>
      <c r="P205">
        <v>2.7583999999999542</v>
      </c>
      <c r="Q205" s="34">
        <v>-2.3E-3</v>
      </c>
      <c r="R205" s="46">
        <v>25</v>
      </c>
      <c r="S205">
        <v>-3.5000000000000001E-3</v>
      </c>
      <c r="T205">
        <v>25</v>
      </c>
      <c r="U205" s="34" t="s">
        <v>357</v>
      </c>
      <c r="V205" t="s">
        <v>358</v>
      </c>
      <c r="W205" t="s">
        <v>359</v>
      </c>
      <c r="X205" t="s">
        <v>360</v>
      </c>
      <c r="Y205" t="s">
        <v>361</v>
      </c>
      <c r="Z205" t="s">
        <v>362</v>
      </c>
      <c r="AA205" t="s">
        <v>363</v>
      </c>
      <c r="AB205">
        <v>0</v>
      </c>
      <c r="AC205">
        <v>0</v>
      </c>
      <c r="AD205">
        <v>0</v>
      </c>
      <c r="AE205">
        <v>0</v>
      </c>
      <c r="AF205">
        <v>0</v>
      </c>
      <c r="AG205">
        <v>0</v>
      </c>
      <c r="AH205">
        <v>0</v>
      </c>
      <c r="AI205">
        <v>0</v>
      </c>
      <c r="AJ205">
        <v>0</v>
      </c>
      <c r="AK205">
        <v>0</v>
      </c>
      <c r="AL205">
        <v>0</v>
      </c>
      <c r="AM205">
        <v>0</v>
      </c>
      <c r="AN205">
        <v>0</v>
      </c>
      <c r="AO205">
        <v>0</v>
      </c>
      <c r="AP205">
        <v>0</v>
      </c>
      <c r="AQ205">
        <v>0</v>
      </c>
      <c r="AR205">
        <v>0</v>
      </c>
      <c r="AS205">
        <v>0</v>
      </c>
      <c r="AT205">
        <v>0</v>
      </c>
      <c r="AU205">
        <v>0</v>
      </c>
      <c r="AV205">
        <v>0</v>
      </c>
      <c r="AW205">
        <v>0</v>
      </c>
    </row>
    <row r="206" spans="1:91">
      <c r="C206" s="59" t="s">
        <v>818</v>
      </c>
      <c r="D206" s="59" t="s">
        <v>818</v>
      </c>
      <c r="E206" s="61" t="s">
        <v>818</v>
      </c>
      <c r="F206">
        <v>1</v>
      </c>
      <c r="U206" s="34">
        <v>26.4</v>
      </c>
      <c r="V206">
        <v>25.2</v>
      </c>
      <c r="W206">
        <v>23.6</v>
      </c>
      <c r="X206">
        <v>22.3</v>
      </c>
      <c r="Y206">
        <v>18.100000000000001</v>
      </c>
      <c r="Z206">
        <v>23.5</v>
      </c>
      <c r="AA206">
        <v>30.6</v>
      </c>
      <c r="AB206">
        <v>0</v>
      </c>
      <c r="AC206">
        <v>0</v>
      </c>
      <c r="AD206">
        <v>0</v>
      </c>
      <c r="AE206">
        <v>0</v>
      </c>
      <c r="AF206">
        <v>0</v>
      </c>
      <c r="AG206">
        <v>0</v>
      </c>
      <c r="AH206">
        <v>0</v>
      </c>
      <c r="AI206">
        <v>0</v>
      </c>
      <c r="AJ206">
        <v>0</v>
      </c>
      <c r="AK206">
        <v>0</v>
      </c>
      <c r="AL206">
        <v>0</v>
      </c>
      <c r="AM206">
        <v>0</v>
      </c>
      <c r="AN206">
        <v>0</v>
      </c>
      <c r="AO206">
        <v>0</v>
      </c>
      <c r="AP206">
        <v>0</v>
      </c>
      <c r="AQ206">
        <v>0</v>
      </c>
      <c r="AR206">
        <v>0</v>
      </c>
      <c r="AS206">
        <v>0</v>
      </c>
      <c r="AT206">
        <v>0</v>
      </c>
      <c r="AU206">
        <v>0</v>
      </c>
      <c r="AV206">
        <v>0</v>
      </c>
      <c r="AW206">
        <v>0</v>
      </c>
    </row>
    <row r="207" spans="1:91">
      <c r="A207" t="s">
        <v>379</v>
      </c>
      <c r="B207" t="s">
        <v>335</v>
      </c>
      <c r="C207" s="59" t="s">
        <v>611</v>
      </c>
      <c r="D207" s="59" t="s">
        <v>608</v>
      </c>
      <c r="E207" s="61" t="s">
        <v>818</v>
      </c>
      <c r="F207">
        <v>1</v>
      </c>
      <c r="G207" s="34">
        <v>0.05</v>
      </c>
      <c r="H207">
        <v>0.35</v>
      </c>
      <c r="I207" s="34">
        <v>0</v>
      </c>
      <c r="J207">
        <v>-14.685000000002157</v>
      </c>
      <c r="K207">
        <v>11.241000000000387</v>
      </c>
      <c r="L207">
        <v>9.6999999999768105E-3</v>
      </c>
      <c r="M207" s="34">
        <v>0</v>
      </c>
      <c r="N207">
        <v>-5.7410575111110624</v>
      </c>
      <c r="O207">
        <v>5.2257652266666481</v>
      </c>
      <c r="P207">
        <v>2.7348340524444459</v>
      </c>
      <c r="Q207" s="34">
        <v>-2.3E-3</v>
      </c>
      <c r="R207" s="46">
        <v>25</v>
      </c>
      <c r="S207">
        <v>-3.5000000000000001E-3</v>
      </c>
      <c r="T207">
        <v>13</v>
      </c>
      <c r="U207" s="34" t="s">
        <v>357</v>
      </c>
      <c r="V207" t="s">
        <v>358</v>
      </c>
      <c r="W207" t="s">
        <v>360</v>
      </c>
      <c r="X207" t="s">
        <v>361</v>
      </c>
      <c r="Y207" t="s">
        <v>380</v>
      </c>
      <c r="Z207" t="s">
        <v>381</v>
      </c>
      <c r="AA207" t="s">
        <v>363</v>
      </c>
      <c r="AB207" t="s">
        <v>382</v>
      </c>
      <c r="AC207">
        <v>0</v>
      </c>
      <c r="AD207">
        <v>0</v>
      </c>
      <c r="AE207">
        <v>0</v>
      </c>
      <c r="AF207">
        <v>0</v>
      </c>
      <c r="AG207">
        <v>0</v>
      </c>
      <c r="AH207">
        <v>0</v>
      </c>
      <c r="AI207">
        <v>0</v>
      </c>
      <c r="AJ207">
        <v>0</v>
      </c>
      <c r="AK207">
        <v>0</v>
      </c>
      <c r="AL207">
        <v>0</v>
      </c>
      <c r="AM207">
        <v>0</v>
      </c>
      <c r="AN207">
        <v>0</v>
      </c>
      <c r="AO207">
        <v>0</v>
      </c>
      <c r="AP207">
        <v>0</v>
      </c>
      <c r="AQ207">
        <v>0</v>
      </c>
      <c r="AR207">
        <v>0</v>
      </c>
      <c r="AS207">
        <v>0</v>
      </c>
      <c r="AT207">
        <v>0</v>
      </c>
      <c r="AU207">
        <v>0</v>
      </c>
      <c r="AV207">
        <v>0</v>
      </c>
      <c r="AW207">
        <v>0</v>
      </c>
    </row>
    <row r="208" spans="1:91">
      <c r="C208" s="59" t="s">
        <v>818</v>
      </c>
      <c r="D208" s="59" t="s">
        <v>818</v>
      </c>
      <c r="E208" s="61" t="s">
        <v>818</v>
      </c>
      <c r="F208">
        <v>1</v>
      </c>
      <c r="U208" s="34">
        <v>34.9</v>
      </c>
      <c r="V208">
        <v>33.299999999999997</v>
      </c>
      <c r="W208">
        <v>29.5</v>
      </c>
      <c r="X208">
        <v>18.100000000000001</v>
      </c>
      <c r="Y208">
        <v>23.5</v>
      </c>
      <c r="Z208">
        <v>26.8</v>
      </c>
      <c r="AA208">
        <v>30.6</v>
      </c>
      <c r="AB208">
        <v>35.200000000000003</v>
      </c>
      <c r="AC208">
        <v>0</v>
      </c>
      <c r="AD208">
        <v>0</v>
      </c>
      <c r="AE208">
        <v>0</v>
      </c>
      <c r="AF208">
        <v>0</v>
      </c>
      <c r="AG208">
        <v>0</v>
      </c>
      <c r="AH208">
        <v>0</v>
      </c>
      <c r="AI208">
        <v>0</v>
      </c>
      <c r="AJ208">
        <v>0</v>
      </c>
      <c r="AK208">
        <v>0</v>
      </c>
      <c r="AL208">
        <v>0</v>
      </c>
      <c r="AM208">
        <v>0</v>
      </c>
      <c r="AN208">
        <v>0</v>
      </c>
      <c r="AO208">
        <v>0</v>
      </c>
      <c r="AP208">
        <v>0</v>
      </c>
      <c r="AQ208">
        <v>0</v>
      </c>
      <c r="AR208">
        <v>0</v>
      </c>
      <c r="AS208">
        <v>0</v>
      </c>
      <c r="AT208">
        <v>0</v>
      </c>
      <c r="AU208">
        <v>0</v>
      </c>
      <c r="AV208">
        <v>0</v>
      </c>
      <c r="AW208">
        <v>0</v>
      </c>
    </row>
    <row r="209" spans="1:49">
      <c r="A209" t="s">
        <v>383</v>
      </c>
      <c r="B209" t="s">
        <v>335</v>
      </c>
      <c r="C209" s="59" t="s">
        <v>611</v>
      </c>
      <c r="D209" s="59" t="s">
        <v>612</v>
      </c>
      <c r="E209" s="61" t="s">
        <v>818</v>
      </c>
      <c r="F209">
        <v>1</v>
      </c>
      <c r="G209" s="34">
        <v>0.02</v>
      </c>
      <c r="H209">
        <v>0.17499999999999999</v>
      </c>
      <c r="I209" s="34">
        <v>0</v>
      </c>
      <c r="J209">
        <v>-58.73999999997789</v>
      </c>
      <c r="K209">
        <v>22.481999999998568</v>
      </c>
      <c r="L209">
        <v>9.7000000000305592E-3</v>
      </c>
      <c r="M209" s="34">
        <v>0</v>
      </c>
      <c r="N209">
        <v>-45.9284600888885</v>
      </c>
      <c r="O209">
        <v>20.903060906666592</v>
      </c>
      <c r="P209">
        <v>5.4696681048888918</v>
      </c>
      <c r="Q209" s="34">
        <v>-2.3E-3</v>
      </c>
      <c r="R209" s="46">
        <v>25</v>
      </c>
      <c r="S209">
        <v>-7.0000000000000001E-3</v>
      </c>
      <c r="T209">
        <v>13</v>
      </c>
      <c r="U209" s="34" t="s">
        <v>357</v>
      </c>
      <c r="V209" t="s">
        <v>358</v>
      </c>
      <c r="W209" t="s">
        <v>360</v>
      </c>
      <c r="X209" t="s">
        <v>361</v>
      </c>
      <c r="Y209" t="s">
        <v>380</v>
      </c>
      <c r="Z209" t="s">
        <v>381</v>
      </c>
      <c r="AA209" t="s">
        <v>363</v>
      </c>
      <c r="AB209" t="s">
        <v>382</v>
      </c>
      <c r="AC209">
        <v>0</v>
      </c>
      <c r="AD209">
        <v>0</v>
      </c>
      <c r="AE209">
        <v>0</v>
      </c>
      <c r="AF209">
        <v>0</v>
      </c>
      <c r="AG209">
        <v>0</v>
      </c>
      <c r="AH209">
        <v>0</v>
      </c>
      <c r="AI209">
        <v>0</v>
      </c>
      <c r="AJ209">
        <v>0</v>
      </c>
      <c r="AK209">
        <v>0</v>
      </c>
      <c r="AL209">
        <v>0</v>
      </c>
      <c r="AM209">
        <v>0</v>
      </c>
      <c r="AN209">
        <v>0</v>
      </c>
      <c r="AO209">
        <v>0</v>
      </c>
      <c r="AP209">
        <v>0</v>
      </c>
      <c r="AQ209">
        <v>0</v>
      </c>
      <c r="AR209">
        <v>0</v>
      </c>
      <c r="AS209">
        <v>0</v>
      </c>
      <c r="AT209">
        <v>0</v>
      </c>
      <c r="AU209">
        <v>0</v>
      </c>
      <c r="AV209">
        <v>0</v>
      </c>
      <c r="AW209">
        <v>0</v>
      </c>
    </row>
    <row r="210" spans="1:49">
      <c r="C210" s="59" t="s">
        <v>818</v>
      </c>
      <c r="D210" s="59" t="s">
        <v>818</v>
      </c>
      <c r="E210" s="61" t="s">
        <v>818</v>
      </c>
      <c r="F210">
        <v>1</v>
      </c>
      <c r="U210" s="34">
        <v>34.9</v>
      </c>
      <c r="V210">
        <v>33.299999999999997</v>
      </c>
      <c r="W210">
        <v>29.5</v>
      </c>
      <c r="X210">
        <v>18.100000000000001</v>
      </c>
      <c r="Y210">
        <v>23.5</v>
      </c>
      <c r="Z210">
        <v>26.8</v>
      </c>
      <c r="AA210">
        <v>30.6</v>
      </c>
      <c r="AB210">
        <v>35.200000000000003</v>
      </c>
      <c r="AC210">
        <v>0</v>
      </c>
      <c r="AD210">
        <v>0</v>
      </c>
      <c r="AE210">
        <v>0</v>
      </c>
      <c r="AF210">
        <v>0</v>
      </c>
      <c r="AG210">
        <v>0</v>
      </c>
      <c r="AH210">
        <v>0</v>
      </c>
      <c r="AI210">
        <v>0</v>
      </c>
      <c r="AJ210">
        <v>0</v>
      </c>
      <c r="AK210">
        <v>0</v>
      </c>
      <c r="AL210">
        <v>0</v>
      </c>
      <c r="AM210">
        <v>0</v>
      </c>
      <c r="AN210">
        <v>0</v>
      </c>
      <c r="AO210">
        <v>0</v>
      </c>
      <c r="AP210">
        <v>0</v>
      </c>
      <c r="AQ210">
        <v>0</v>
      </c>
      <c r="AR210">
        <v>0</v>
      </c>
      <c r="AS210">
        <v>0</v>
      </c>
      <c r="AT210">
        <v>0</v>
      </c>
      <c r="AU210">
        <v>0</v>
      </c>
      <c r="AV210">
        <v>0</v>
      </c>
      <c r="AW210">
        <v>0</v>
      </c>
    </row>
    <row r="211" spans="1:49">
      <c r="A211" t="s">
        <v>384</v>
      </c>
      <c r="B211" t="s">
        <v>335</v>
      </c>
      <c r="C211" s="59" t="s">
        <v>613</v>
      </c>
      <c r="D211" s="59" t="s">
        <v>608</v>
      </c>
      <c r="E211" s="61" t="s">
        <v>818</v>
      </c>
      <c r="F211">
        <v>1</v>
      </c>
      <c r="G211" s="34">
        <v>0.05</v>
      </c>
      <c r="H211">
        <v>0.5</v>
      </c>
      <c r="I211" s="34">
        <v>2.0327472009874636</v>
      </c>
      <c r="J211">
        <v>-5.6987536237458594</v>
      </c>
      <c r="K211">
        <v>7.4825591173773782</v>
      </c>
      <c r="L211">
        <v>-1.0224328756573281E-3</v>
      </c>
      <c r="M211" s="34">
        <v>7.1276488095238326</v>
      </c>
      <c r="N211">
        <v>-7.9452330357143079</v>
      </c>
      <c r="O211">
        <v>4.366083511904769</v>
      </c>
      <c r="P211">
        <v>2.6997994017857136</v>
      </c>
      <c r="Q211" s="34">
        <v>-2.3E-3</v>
      </c>
      <c r="R211" s="46">
        <v>25</v>
      </c>
      <c r="S211">
        <v>-3.3E-3</v>
      </c>
      <c r="T211">
        <v>11</v>
      </c>
      <c r="U211" s="34" t="s">
        <v>363</v>
      </c>
      <c r="V211" t="s">
        <v>382</v>
      </c>
      <c r="W211" t="s">
        <v>385</v>
      </c>
      <c r="X211" t="s">
        <v>386</v>
      </c>
      <c r="Y211" t="s">
        <v>387</v>
      </c>
      <c r="Z211" t="s">
        <v>388</v>
      </c>
      <c r="AA211" t="s">
        <v>389</v>
      </c>
      <c r="AB211">
        <v>0</v>
      </c>
      <c r="AC211">
        <v>0</v>
      </c>
      <c r="AD211">
        <v>0</v>
      </c>
      <c r="AE211">
        <v>0</v>
      </c>
      <c r="AF211">
        <v>0</v>
      </c>
      <c r="AG211">
        <v>0</v>
      </c>
      <c r="AH211">
        <v>0</v>
      </c>
      <c r="AI211">
        <v>0</v>
      </c>
      <c r="AJ211">
        <v>0</v>
      </c>
      <c r="AK211">
        <v>0</v>
      </c>
      <c r="AL211">
        <v>0</v>
      </c>
      <c r="AM211">
        <v>0</v>
      </c>
      <c r="AN211">
        <v>0</v>
      </c>
      <c r="AO211">
        <v>0</v>
      </c>
      <c r="AP211">
        <v>0</v>
      </c>
      <c r="AQ211">
        <v>0</v>
      </c>
      <c r="AR211">
        <v>0</v>
      </c>
      <c r="AS211">
        <v>0</v>
      </c>
      <c r="AT211">
        <v>0</v>
      </c>
      <c r="AU211">
        <v>0</v>
      </c>
      <c r="AV211">
        <v>0</v>
      </c>
      <c r="AW211">
        <v>0</v>
      </c>
    </row>
    <row r="212" spans="1:49">
      <c r="C212" s="59" t="s">
        <v>818</v>
      </c>
      <c r="D212" s="59" t="s">
        <v>818</v>
      </c>
      <c r="E212" s="61" t="s">
        <v>818</v>
      </c>
      <c r="F212">
        <v>1</v>
      </c>
      <c r="U212" s="34">
        <v>30.6</v>
      </c>
      <c r="V212">
        <v>35.200000000000003</v>
      </c>
      <c r="W212">
        <v>39.799999999999997</v>
      </c>
      <c r="X212">
        <v>45.7</v>
      </c>
      <c r="Y212">
        <v>51.7</v>
      </c>
      <c r="Z212">
        <v>56.8</v>
      </c>
      <c r="AA212">
        <v>62</v>
      </c>
      <c r="AB212">
        <v>0</v>
      </c>
      <c r="AC212">
        <v>0</v>
      </c>
      <c r="AD212">
        <v>0</v>
      </c>
      <c r="AE212">
        <v>0</v>
      </c>
      <c r="AF212">
        <v>0</v>
      </c>
      <c r="AG212">
        <v>0</v>
      </c>
      <c r="AH212">
        <v>0</v>
      </c>
      <c r="AI212">
        <v>0</v>
      </c>
      <c r="AJ212">
        <v>0</v>
      </c>
      <c r="AK212">
        <v>0</v>
      </c>
      <c r="AL212">
        <v>0</v>
      </c>
      <c r="AM212">
        <v>0</v>
      </c>
      <c r="AN212">
        <v>0</v>
      </c>
      <c r="AO212">
        <v>0</v>
      </c>
      <c r="AP212">
        <v>0</v>
      </c>
      <c r="AQ212">
        <v>0</v>
      </c>
      <c r="AR212">
        <v>0</v>
      </c>
      <c r="AS212">
        <v>0</v>
      </c>
      <c r="AT212">
        <v>0</v>
      </c>
      <c r="AU212">
        <v>0</v>
      </c>
      <c r="AV212">
        <v>0</v>
      </c>
      <c r="AW212">
        <v>0</v>
      </c>
    </row>
    <row r="213" spans="1:49">
      <c r="A213" t="s">
        <v>390</v>
      </c>
      <c r="B213" t="s">
        <v>335</v>
      </c>
      <c r="C213" s="59" t="s">
        <v>613</v>
      </c>
      <c r="D213" s="59" t="s">
        <v>612</v>
      </c>
      <c r="E213" s="61" t="s">
        <v>818</v>
      </c>
      <c r="F213">
        <v>1</v>
      </c>
      <c r="G213" s="34">
        <v>0.02</v>
      </c>
      <c r="H213">
        <v>0.17499999999999999</v>
      </c>
      <c r="I213" s="34">
        <v>54.884174426660216</v>
      </c>
      <c r="J213">
        <v>-51.288782613712371</v>
      </c>
      <c r="K213">
        <v>22.447677352132107</v>
      </c>
      <c r="L213">
        <v>-1.0224328756570922E-3</v>
      </c>
      <c r="M213" s="34">
        <v>577.33955357142941</v>
      </c>
      <c r="N213">
        <v>-214.52129196428604</v>
      </c>
      <c r="O213">
        <v>39.294751607142885</v>
      </c>
      <c r="P213">
        <v>8.0993982053571436</v>
      </c>
      <c r="Q213" s="34">
        <v>-2.3E-3</v>
      </c>
      <c r="R213" s="46">
        <v>25</v>
      </c>
      <c r="S213">
        <v>-1E-3</v>
      </c>
      <c r="T213">
        <v>11</v>
      </c>
      <c r="U213" s="34" t="s">
        <v>363</v>
      </c>
      <c r="V213" t="s">
        <v>382</v>
      </c>
      <c r="W213" t="s">
        <v>385</v>
      </c>
      <c r="X213" t="s">
        <v>386</v>
      </c>
      <c r="Y213" t="s">
        <v>387</v>
      </c>
      <c r="Z213" t="s">
        <v>388</v>
      </c>
      <c r="AA213" t="s">
        <v>389</v>
      </c>
      <c r="AB213">
        <v>0</v>
      </c>
      <c r="AC213">
        <v>0</v>
      </c>
      <c r="AD213">
        <v>0</v>
      </c>
      <c r="AE213">
        <v>0</v>
      </c>
      <c r="AF213">
        <v>0</v>
      </c>
      <c r="AG213">
        <v>0</v>
      </c>
      <c r="AH213">
        <v>0</v>
      </c>
      <c r="AI213">
        <v>0</v>
      </c>
      <c r="AJ213">
        <v>0</v>
      </c>
      <c r="AK213">
        <v>0</v>
      </c>
      <c r="AL213">
        <v>0</v>
      </c>
      <c r="AM213">
        <v>0</v>
      </c>
      <c r="AN213">
        <v>0</v>
      </c>
      <c r="AO213">
        <v>0</v>
      </c>
      <c r="AP213">
        <v>0</v>
      </c>
      <c r="AQ213">
        <v>0</v>
      </c>
      <c r="AR213">
        <v>0</v>
      </c>
      <c r="AS213">
        <v>0</v>
      </c>
      <c r="AT213">
        <v>0</v>
      </c>
      <c r="AU213">
        <v>0</v>
      </c>
      <c r="AV213">
        <v>0</v>
      </c>
      <c r="AW213">
        <v>0</v>
      </c>
    </row>
    <row r="214" spans="1:49">
      <c r="C214" s="59" t="s">
        <v>818</v>
      </c>
      <c r="D214" s="59" t="s">
        <v>818</v>
      </c>
      <c r="E214" s="61" t="s">
        <v>818</v>
      </c>
      <c r="F214">
        <v>1</v>
      </c>
      <c r="U214" s="34">
        <v>30.6</v>
      </c>
      <c r="V214">
        <v>35.200000000000003</v>
      </c>
      <c r="W214">
        <v>39.799999999999997</v>
      </c>
      <c r="X214">
        <v>45.7</v>
      </c>
      <c r="Y214">
        <v>51.7</v>
      </c>
      <c r="Z214">
        <v>56.8</v>
      </c>
      <c r="AA214">
        <v>62</v>
      </c>
      <c r="AB214">
        <v>0</v>
      </c>
      <c r="AC214">
        <v>0</v>
      </c>
      <c r="AD214">
        <v>0</v>
      </c>
      <c r="AE214">
        <v>0</v>
      </c>
      <c r="AF214">
        <v>0</v>
      </c>
      <c r="AG214">
        <v>0</v>
      </c>
      <c r="AH214">
        <v>0</v>
      </c>
      <c r="AI214">
        <v>0</v>
      </c>
      <c r="AJ214">
        <v>0</v>
      </c>
      <c r="AK214">
        <v>0</v>
      </c>
      <c r="AL214">
        <v>0</v>
      </c>
      <c r="AM214">
        <v>0</v>
      </c>
      <c r="AN214">
        <v>0</v>
      </c>
      <c r="AO214">
        <v>0</v>
      </c>
      <c r="AP214">
        <v>0</v>
      </c>
      <c r="AQ214">
        <v>0</v>
      </c>
      <c r="AR214">
        <v>0</v>
      </c>
      <c r="AS214">
        <v>0</v>
      </c>
      <c r="AT214">
        <v>0</v>
      </c>
      <c r="AU214">
        <v>0</v>
      </c>
      <c r="AV214">
        <v>0</v>
      </c>
      <c r="AW214">
        <v>0</v>
      </c>
    </row>
    <row r="215" spans="1:49">
      <c r="A215" s="10" t="s">
        <v>522</v>
      </c>
      <c r="B215" s="62" t="s">
        <v>335</v>
      </c>
      <c r="C215" s="59" t="s">
        <v>614</v>
      </c>
      <c r="D215" s="59" t="s">
        <v>615</v>
      </c>
      <c r="E215" s="61">
        <v>6</v>
      </c>
      <c r="F215">
        <v>1</v>
      </c>
      <c r="G215" s="34">
        <v>0.35</v>
      </c>
      <c r="H215">
        <v>3</v>
      </c>
      <c r="I215" s="34">
        <v>1.1771822057193846E-2</v>
      </c>
      <c r="J215">
        <v>-0.12435382338125876</v>
      </c>
      <c r="K215">
        <v>1.0408504861862617</v>
      </c>
      <c r="L215">
        <v>-1.0135703671690185E-2</v>
      </c>
      <c r="M215" s="34">
        <v>3.1967447330646243E-2</v>
      </c>
      <c r="N215">
        <v>-0.21198365912629938</v>
      </c>
      <c r="O215">
        <v>0.69110193634921779</v>
      </c>
      <c r="P215">
        <v>5.1537394251615929</v>
      </c>
      <c r="Q215" s="34">
        <v>-2.5042940942148761E-3</v>
      </c>
      <c r="R215" s="46">
        <v>85</v>
      </c>
      <c r="S215">
        <v>-4.0000000000000001E-3</v>
      </c>
      <c r="T215">
        <v>1.5</v>
      </c>
      <c r="U215" t="s">
        <v>364</v>
      </c>
      <c r="V215" t="s">
        <v>365</v>
      </c>
      <c r="W215" t="s">
        <v>366</v>
      </c>
      <c r="X215" t="s">
        <v>361</v>
      </c>
      <c r="Y215" t="s">
        <v>362</v>
      </c>
      <c r="Z215" t="s">
        <v>367</v>
      </c>
      <c r="AA215" t="s">
        <v>368</v>
      </c>
      <c r="AB215" s="10" t="s">
        <v>505</v>
      </c>
      <c r="AC215" s="10" t="s">
        <v>447</v>
      </c>
      <c r="AD215" s="10" t="s">
        <v>457</v>
      </c>
      <c r="AH215">
        <v>0</v>
      </c>
      <c r="AI215">
        <v>0</v>
      </c>
      <c r="AJ215">
        <v>0</v>
      </c>
      <c r="AK215">
        <v>0</v>
      </c>
      <c r="AL215">
        <v>0</v>
      </c>
      <c r="AM215">
        <v>0</v>
      </c>
      <c r="AN215">
        <v>0</v>
      </c>
      <c r="AO215">
        <v>0</v>
      </c>
      <c r="AP215">
        <v>0</v>
      </c>
      <c r="AQ215">
        <v>0</v>
      </c>
      <c r="AR215">
        <v>0</v>
      </c>
      <c r="AS215">
        <v>0</v>
      </c>
      <c r="AT215">
        <v>0</v>
      </c>
      <c r="AU215">
        <v>0</v>
      </c>
      <c r="AV215">
        <v>0</v>
      </c>
      <c r="AW215">
        <v>0</v>
      </c>
    </row>
    <row r="216" spans="1:49">
      <c r="C216" s="59" t="s">
        <v>818</v>
      </c>
      <c r="D216" s="59" t="s">
        <v>818</v>
      </c>
      <c r="E216" s="61" t="s">
        <v>818</v>
      </c>
      <c r="F216">
        <v>1</v>
      </c>
      <c r="U216">
        <v>440</v>
      </c>
      <c r="V216">
        <v>480</v>
      </c>
      <c r="W216">
        <v>520</v>
      </c>
      <c r="X216">
        <v>560</v>
      </c>
      <c r="Y216">
        <v>600</v>
      </c>
      <c r="Z216">
        <v>650</v>
      </c>
      <c r="AA216">
        <v>700</v>
      </c>
      <c r="AB216">
        <v>750</v>
      </c>
      <c r="AC216">
        <v>800</v>
      </c>
      <c r="AD216">
        <v>860</v>
      </c>
      <c r="AH216">
        <v>0</v>
      </c>
      <c r="AI216">
        <v>0</v>
      </c>
      <c r="AJ216">
        <v>0</v>
      </c>
      <c r="AK216">
        <v>0</v>
      </c>
      <c r="AL216">
        <v>0</v>
      </c>
      <c r="AM216">
        <v>0</v>
      </c>
      <c r="AN216">
        <v>0</v>
      </c>
      <c r="AO216">
        <v>0</v>
      </c>
      <c r="AP216">
        <v>0</v>
      </c>
      <c r="AQ216">
        <v>0</v>
      </c>
      <c r="AR216">
        <v>0</v>
      </c>
      <c r="AS216">
        <v>0</v>
      </c>
      <c r="AT216">
        <v>0</v>
      </c>
      <c r="AU216">
        <v>0</v>
      </c>
      <c r="AV216">
        <v>0</v>
      </c>
      <c r="AW216">
        <v>0</v>
      </c>
    </row>
    <row r="217" spans="1:49">
      <c r="A217" s="10" t="s">
        <v>523</v>
      </c>
      <c r="B217" s="62" t="s">
        <v>335</v>
      </c>
      <c r="C217" s="59" t="s">
        <v>614</v>
      </c>
      <c r="D217" s="59" t="s">
        <v>615</v>
      </c>
      <c r="E217" s="61">
        <v>9</v>
      </c>
      <c r="F217">
        <v>1</v>
      </c>
      <c r="G217" s="34">
        <v>0.24</v>
      </c>
      <c r="H217">
        <v>2</v>
      </c>
      <c r="I217" s="34">
        <v>3.9729899443028537E-2</v>
      </c>
      <c r="J217">
        <v>-0.27979610260782994</v>
      </c>
      <c r="K217">
        <v>1.5612757292793902</v>
      </c>
      <c r="L217">
        <v>-1.0135703671689089E-2</v>
      </c>
      <c r="M217" s="34">
        <v>0.16183520211139438</v>
      </c>
      <c r="N217">
        <v>-0.7154448495512532</v>
      </c>
      <c r="O217">
        <v>1.5549793567857333</v>
      </c>
      <c r="P217">
        <v>7.7306091377423911</v>
      </c>
      <c r="Q217" s="34">
        <v>-2.5042940942148761E-3</v>
      </c>
      <c r="R217" s="46">
        <v>85</v>
      </c>
      <c r="S217">
        <v>-6.0000000000000001E-3</v>
      </c>
      <c r="T217">
        <v>1.5</v>
      </c>
      <c r="U217" t="s">
        <v>364</v>
      </c>
      <c r="V217" t="s">
        <v>365</v>
      </c>
      <c r="W217" t="s">
        <v>366</v>
      </c>
      <c r="X217" t="s">
        <v>361</v>
      </c>
      <c r="Y217" t="s">
        <v>362</v>
      </c>
      <c r="Z217" t="s">
        <v>367</v>
      </c>
      <c r="AA217" t="s">
        <v>368</v>
      </c>
      <c r="AB217" s="10" t="s">
        <v>505</v>
      </c>
      <c r="AC217" s="10" t="s">
        <v>447</v>
      </c>
      <c r="AD217" s="10" t="s">
        <v>457</v>
      </c>
      <c r="AH217">
        <v>0</v>
      </c>
      <c r="AI217">
        <v>0</v>
      </c>
      <c r="AJ217">
        <v>0</v>
      </c>
      <c r="AK217">
        <v>0</v>
      </c>
      <c r="AL217">
        <v>0</v>
      </c>
      <c r="AM217">
        <v>0</v>
      </c>
      <c r="AN217">
        <v>0</v>
      </c>
      <c r="AO217">
        <v>0</v>
      </c>
      <c r="AP217">
        <v>0</v>
      </c>
      <c r="AQ217">
        <v>0</v>
      </c>
      <c r="AR217">
        <v>0</v>
      </c>
      <c r="AS217">
        <v>0</v>
      </c>
      <c r="AT217">
        <v>0</v>
      </c>
      <c r="AU217">
        <v>0</v>
      </c>
      <c r="AV217">
        <v>0</v>
      </c>
      <c r="AW217">
        <v>0</v>
      </c>
    </row>
    <row r="218" spans="1:49">
      <c r="C218" s="59" t="s">
        <v>818</v>
      </c>
      <c r="D218" s="59" t="s">
        <v>818</v>
      </c>
      <c r="E218" s="61" t="s">
        <v>818</v>
      </c>
      <c r="F218">
        <v>1</v>
      </c>
      <c r="U218">
        <v>440</v>
      </c>
      <c r="V218">
        <v>480</v>
      </c>
      <c r="W218">
        <v>520</v>
      </c>
      <c r="X218">
        <v>560</v>
      </c>
      <c r="Y218">
        <v>600</v>
      </c>
      <c r="Z218">
        <v>650</v>
      </c>
      <c r="AA218">
        <v>700</v>
      </c>
      <c r="AB218">
        <v>750</v>
      </c>
      <c r="AC218">
        <v>800</v>
      </c>
      <c r="AD218">
        <v>860</v>
      </c>
      <c r="AH218">
        <v>0</v>
      </c>
      <c r="AI218">
        <v>0</v>
      </c>
      <c r="AJ218">
        <v>0</v>
      </c>
      <c r="AK218">
        <v>0</v>
      </c>
      <c r="AL218">
        <v>0</v>
      </c>
      <c r="AM218">
        <v>0</v>
      </c>
      <c r="AN218">
        <v>0</v>
      </c>
      <c r="AO218">
        <v>0</v>
      </c>
      <c r="AP218">
        <v>0</v>
      </c>
      <c r="AQ218">
        <v>0</v>
      </c>
      <c r="AR218">
        <v>0</v>
      </c>
      <c r="AS218">
        <v>0</v>
      </c>
      <c r="AT218">
        <v>0</v>
      </c>
      <c r="AU218">
        <v>0</v>
      </c>
      <c r="AV218">
        <v>0</v>
      </c>
      <c r="AW218">
        <v>0</v>
      </c>
    </row>
    <row r="219" spans="1:49">
      <c r="A219" s="10" t="s">
        <v>524</v>
      </c>
      <c r="B219" s="62" t="s">
        <v>335</v>
      </c>
      <c r="C219" s="59" t="s">
        <v>614</v>
      </c>
      <c r="D219" s="59" t="s">
        <v>615</v>
      </c>
      <c r="E219" s="61">
        <v>36</v>
      </c>
      <c r="F219">
        <v>1</v>
      </c>
      <c r="G219" s="34">
        <v>0.06</v>
      </c>
      <c r="H219">
        <v>0.5</v>
      </c>
      <c r="I219" s="34">
        <v>2.5427135643538787</v>
      </c>
      <c r="J219">
        <v>-4.4767376417253244</v>
      </c>
      <c r="K219">
        <v>6.2451029171175714</v>
      </c>
      <c r="L219">
        <v>-1.0135703671689783E-2</v>
      </c>
      <c r="M219" s="34">
        <v>41.42981174051787</v>
      </c>
      <c r="N219">
        <v>-45.788470371280965</v>
      </c>
      <c r="O219">
        <v>24.879669708571928</v>
      </c>
      <c r="P219">
        <v>30.922436550969547</v>
      </c>
      <c r="Q219" s="34">
        <v>-2.5042940942148761E-3</v>
      </c>
      <c r="R219" s="46">
        <v>85</v>
      </c>
      <c r="S219">
        <v>-2.5999999999999999E-2</v>
      </c>
      <c r="T219">
        <v>1.5</v>
      </c>
      <c r="U219" t="s">
        <v>364</v>
      </c>
      <c r="V219" t="s">
        <v>365</v>
      </c>
      <c r="W219" t="s">
        <v>366</v>
      </c>
      <c r="X219" t="s">
        <v>361</v>
      </c>
      <c r="Y219" t="s">
        <v>362</v>
      </c>
      <c r="Z219" t="s">
        <v>367</v>
      </c>
      <c r="AA219" t="s">
        <v>368</v>
      </c>
      <c r="AB219" s="10" t="s">
        <v>505</v>
      </c>
      <c r="AC219" s="10" t="s">
        <v>447</v>
      </c>
      <c r="AD219" s="10" t="s">
        <v>457</v>
      </c>
      <c r="AH219">
        <v>0</v>
      </c>
      <c r="AI219">
        <v>0</v>
      </c>
      <c r="AJ219">
        <v>0</v>
      </c>
      <c r="AK219">
        <v>0</v>
      </c>
      <c r="AL219">
        <v>0</v>
      </c>
      <c r="AM219">
        <v>0</v>
      </c>
      <c r="AN219">
        <v>0</v>
      </c>
      <c r="AO219">
        <v>0</v>
      </c>
      <c r="AP219">
        <v>0</v>
      </c>
      <c r="AQ219">
        <v>0</v>
      </c>
      <c r="AR219">
        <v>0</v>
      </c>
      <c r="AS219">
        <v>0</v>
      </c>
      <c r="AT219">
        <v>0</v>
      </c>
      <c r="AU219">
        <v>0</v>
      </c>
      <c r="AV219">
        <v>0</v>
      </c>
      <c r="AW219">
        <v>0</v>
      </c>
    </row>
    <row r="220" spans="1:49">
      <c r="C220" s="59" t="s">
        <v>818</v>
      </c>
      <c r="D220" s="59" t="s">
        <v>818</v>
      </c>
      <c r="E220" s="61" t="s">
        <v>818</v>
      </c>
      <c r="F220">
        <v>1</v>
      </c>
      <c r="U220">
        <v>440</v>
      </c>
      <c r="V220">
        <v>480</v>
      </c>
      <c r="W220">
        <v>520</v>
      </c>
      <c r="X220">
        <v>560</v>
      </c>
      <c r="Y220">
        <v>600</v>
      </c>
      <c r="Z220">
        <v>650</v>
      </c>
      <c r="AA220">
        <v>700</v>
      </c>
      <c r="AB220">
        <v>750</v>
      </c>
      <c r="AC220">
        <v>800</v>
      </c>
      <c r="AD220">
        <v>860</v>
      </c>
      <c r="AH220">
        <v>0</v>
      </c>
      <c r="AI220">
        <v>0</v>
      </c>
      <c r="AJ220">
        <v>0</v>
      </c>
      <c r="AK220">
        <v>0</v>
      </c>
      <c r="AL220">
        <v>0</v>
      </c>
      <c r="AM220">
        <v>0</v>
      </c>
      <c r="AN220">
        <v>0</v>
      </c>
      <c r="AO220">
        <v>0</v>
      </c>
      <c r="AP220">
        <v>0</v>
      </c>
      <c r="AQ220">
        <v>0</v>
      </c>
      <c r="AR220">
        <v>0</v>
      </c>
      <c r="AS220">
        <v>0</v>
      </c>
      <c r="AT220">
        <v>0</v>
      </c>
      <c r="AU220">
        <v>0</v>
      </c>
      <c r="AV220">
        <v>0</v>
      </c>
      <c r="AW220">
        <v>0</v>
      </c>
    </row>
    <row r="221" spans="1:49">
      <c r="A221" t="s">
        <v>391</v>
      </c>
      <c r="B221" t="s">
        <v>335</v>
      </c>
      <c r="C221" s="59" t="s">
        <v>616</v>
      </c>
      <c r="D221" s="59" t="s">
        <v>608</v>
      </c>
      <c r="E221" s="61" t="s">
        <v>818</v>
      </c>
      <c r="F221">
        <v>1</v>
      </c>
      <c r="G221" s="34">
        <v>0.1</v>
      </c>
      <c r="H221">
        <v>0.4</v>
      </c>
      <c r="I221" s="34">
        <v>0</v>
      </c>
      <c r="J221">
        <v>-1.8192999999978576</v>
      </c>
      <c r="K221">
        <v>3.3930999999996678</v>
      </c>
      <c r="L221">
        <v>3.5300000000017102E-2</v>
      </c>
      <c r="M221" s="34">
        <v>0</v>
      </c>
      <c r="N221">
        <v>-3.6666999999514673</v>
      </c>
      <c r="O221">
        <v>4.0499999999917549</v>
      </c>
      <c r="P221">
        <v>2.7317000000004654</v>
      </c>
      <c r="Q221" s="34">
        <v>-2.7399999999999998E-3</v>
      </c>
      <c r="R221" s="46">
        <v>25</v>
      </c>
      <c r="S221">
        <v>-2.7000000000000001E-3</v>
      </c>
      <c r="T221">
        <v>11</v>
      </c>
      <c r="U221" s="34" t="s">
        <v>392</v>
      </c>
      <c r="V221" t="s">
        <v>393</v>
      </c>
      <c r="W221" t="s">
        <v>394</v>
      </c>
      <c r="X221" t="s">
        <v>395</v>
      </c>
      <c r="Y221" t="s">
        <v>396</v>
      </c>
      <c r="Z221" t="s">
        <v>397</v>
      </c>
      <c r="AA221" t="s">
        <v>398</v>
      </c>
      <c r="AB221">
        <v>0</v>
      </c>
      <c r="AC221">
        <v>0</v>
      </c>
      <c r="AD221">
        <v>0</v>
      </c>
      <c r="AE221">
        <v>0</v>
      </c>
      <c r="AF221">
        <v>0</v>
      </c>
      <c r="AG221">
        <v>0</v>
      </c>
      <c r="AH221">
        <v>0</v>
      </c>
      <c r="AI221">
        <v>0</v>
      </c>
      <c r="AJ221">
        <v>0</v>
      </c>
      <c r="AK221">
        <v>0</v>
      </c>
      <c r="AL221">
        <v>0</v>
      </c>
      <c r="AM221">
        <v>0</v>
      </c>
      <c r="AN221">
        <v>0</v>
      </c>
      <c r="AO221">
        <v>0</v>
      </c>
      <c r="AP221">
        <v>0</v>
      </c>
      <c r="AQ221">
        <v>0</v>
      </c>
      <c r="AR221">
        <v>0</v>
      </c>
      <c r="AS221">
        <v>0</v>
      </c>
      <c r="AT221">
        <v>0</v>
      </c>
      <c r="AU221">
        <v>0</v>
      </c>
      <c r="AV221">
        <v>0</v>
      </c>
      <c r="AW221">
        <v>0</v>
      </c>
    </row>
    <row r="222" spans="1:49">
      <c r="C222" s="59" t="s">
        <v>818</v>
      </c>
      <c r="D222" s="59" t="s">
        <v>818</v>
      </c>
      <c r="E222" s="61" t="s">
        <v>818</v>
      </c>
      <c r="F222">
        <v>1</v>
      </c>
      <c r="U222" s="34">
        <v>73.900000000000006</v>
      </c>
      <c r="V222">
        <v>80.599999999999994</v>
      </c>
      <c r="W222">
        <v>87.4</v>
      </c>
      <c r="X222">
        <v>93.9</v>
      </c>
      <c r="Y222">
        <v>100</v>
      </c>
      <c r="Z222">
        <v>107</v>
      </c>
      <c r="AA222">
        <v>114</v>
      </c>
      <c r="AB222">
        <v>0</v>
      </c>
      <c r="AC222">
        <v>0</v>
      </c>
      <c r="AD222">
        <v>0</v>
      </c>
      <c r="AE222">
        <v>0</v>
      </c>
      <c r="AF222">
        <v>0</v>
      </c>
      <c r="AG222">
        <v>0</v>
      </c>
      <c r="AH222">
        <v>0</v>
      </c>
      <c r="AI222">
        <v>0</v>
      </c>
      <c r="AJ222">
        <v>0</v>
      </c>
      <c r="AK222">
        <v>0</v>
      </c>
      <c r="AL222">
        <v>0</v>
      </c>
      <c r="AM222">
        <v>0</v>
      </c>
      <c r="AN222">
        <v>0</v>
      </c>
      <c r="AO222">
        <v>0</v>
      </c>
      <c r="AP222">
        <v>0</v>
      </c>
      <c r="AQ222">
        <v>0</v>
      </c>
      <c r="AR222">
        <v>0</v>
      </c>
      <c r="AS222">
        <v>0</v>
      </c>
      <c r="AT222">
        <v>0</v>
      </c>
      <c r="AU222">
        <v>0</v>
      </c>
      <c r="AV222">
        <v>0</v>
      </c>
      <c r="AW222">
        <v>0</v>
      </c>
    </row>
    <row r="223" spans="1:49">
      <c r="A223" t="s">
        <v>399</v>
      </c>
      <c r="B223" t="s">
        <v>335</v>
      </c>
      <c r="C223" s="59" t="s">
        <v>617</v>
      </c>
      <c r="D223" s="59" t="s">
        <v>608</v>
      </c>
      <c r="E223" s="61" t="s">
        <v>818</v>
      </c>
      <c r="F223">
        <v>1</v>
      </c>
      <c r="G223" s="34">
        <v>0.1</v>
      </c>
      <c r="H223">
        <v>1</v>
      </c>
      <c r="I223" s="34">
        <v>0</v>
      </c>
      <c r="J223">
        <v>-0.99129999999656715</v>
      </c>
      <c r="K223">
        <v>3.5854999999993566</v>
      </c>
      <c r="L223">
        <v>1.3600000000040165E-2</v>
      </c>
      <c r="M223" s="34">
        <v>0</v>
      </c>
      <c r="N223">
        <v>-0.76979999995505044</v>
      </c>
      <c r="O223">
        <v>2.157899999992352</v>
      </c>
      <c r="P223">
        <v>2.7219000000004332</v>
      </c>
      <c r="Q223" s="34">
        <v>-2.6459999999999999E-3</v>
      </c>
      <c r="R223" s="46">
        <v>25</v>
      </c>
      <c r="S223">
        <v>-3.3E-3</v>
      </c>
      <c r="T223">
        <v>5</v>
      </c>
      <c r="U223" s="34" t="s">
        <v>389</v>
      </c>
      <c r="V223" t="s">
        <v>400</v>
      </c>
      <c r="W223" t="s">
        <v>392</v>
      </c>
      <c r="X223" t="s">
        <v>393</v>
      </c>
      <c r="Y223" t="s">
        <v>394</v>
      </c>
      <c r="Z223" t="s">
        <v>395</v>
      </c>
      <c r="AA223" t="s">
        <v>396</v>
      </c>
      <c r="AB223" t="s">
        <v>397</v>
      </c>
      <c r="AC223" t="s">
        <v>398</v>
      </c>
      <c r="AD223" t="s">
        <v>401</v>
      </c>
      <c r="AE223">
        <v>0</v>
      </c>
      <c r="AF223">
        <v>0</v>
      </c>
      <c r="AG223">
        <v>0</v>
      </c>
      <c r="AH223">
        <v>0</v>
      </c>
      <c r="AI223">
        <v>0</v>
      </c>
      <c r="AJ223">
        <v>0</v>
      </c>
      <c r="AK223">
        <v>0</v>
      </c>
      <c r="AL223">
        <v>0</v>
      </c>
      <c r="AM223">
        <v>0</v>
      </c>
      <c r="AN223">
        <v>0</v>
      </c>
      <c r="AO223">
        <v>0</v>
      </c>
      <c r="AP223">
        <v>0</v>
      </c>
      <c r="AQ223">
        <v>0</v>
      </c>
      <c r="AR223">
        <v>0</v>
      </c>
      <c r="AS223">
        <v>0</v>
      </c>
      <c r="AT223">
        <v>0</v>
      </c>
      <c r="AU223">
        <v>0</v>
      </c>
      <c r="AV223">
        <v>0</v>
      </c>
      <c r="AW223">
        <v>0</v>
      </c>
    </row>
    <row r="224" spans="1:49">
      <c r="C224" s="59" t="s">
        <v>818</v>
      </c>
      <c r="D224" s="59" t="s">
        <v>818</v>
      </c>
      <c r="E224" s="61" t="s">
        <v>818</v>
      </c>
      <c r="F224">
        <v>1</v>
      </c>
      <c r="U224" s="34">
        <v>62</v>
      </c>
      <c r="V224">
        <v>67.2</v>
      </c>
      <c r="W224">
        <v>73.900000000000006</v>
      </c>
      <c r="X224">
        <v>80.599999999999994</v>
      </c>
      <c r="Y224">
        <v>87.4</v>
      </c>
      <c r="Z224">
        <v>93.9</v>
      </c>
      <c r="AA224">
        <v>100</v>
      </c>
      <c r="AB224">
        <v>107</v>
      </c>
      <c r="AC224">
        <v>114</v>
      </c>
      <c r="AD224">
        <v>122</v>
      </c>
      <c r="AE224">
        <v>0</v>
      </c>
      <c r="AF224">
        <v>0</v>
      </c>
      <c r="AG224">
        <v>0</v>
      </c>
      <c r="AH224">
        <v>0</v>
      </c>
      <c r="AI224">
        <v>0</v>
      </c>
      <c r="AJ224">
        <v>0</v>
      </c>
      <c r="AK224">
        <v>0</v>
      </c>
      <c r="AL224">
        <v>0</v>
      </c>
      <c r="AM224">
        <v>0</v>
      </c>
      <c r="AN224">
        <v>0</v>
      </c>
      <c r="AO224">
        <v>0</v>
      </c>
      <c r="AP224">
        <v>0</v>
      </c>
      <c r="AQ224">
        <v>0</v>
      </c>
      <c r="AR224">
        <v>0</v>
      </c>
      <c r="AS224">
        <v>0</v>
      </c>
      <c r="AT224">
        <v>0</v>
      </c>
      <c r="AU224">
        <v>0</v>
      </c>
      <c r="AV224">
        <v>0</v>
      </c>
      <c r="AW224">
        <v>0</v>
      </c>
    </row>
    <row r="225" spans="1:49">
      <c r="A225" t="s">
        <v>404</v>
      </c>
      <c r="B225" t="s">
        <v>335</v>
      </c>
      <c r="C225" s="59" t="s">
        <v>618</v>
      </c>
      <c r="D225" s="59" t="s">
        <v>608</v>
      </c>
      <c r="E225" s="61" t="s">
        <v>818</v>
      </c>
      <c r="F225">
        <v>1</v>
      </c>
      <c r="G225" s="34">
        <v>0.1</v>
      </c>
      <c r="H225">
        <v>1</v>
      </c>
      <c r="I225" s="34">
        <v>0.44213012820512682</v>
      </c>
      <c r="J225">
        <v>-1.5243521217948686</v>
      </c>
      <c r="K225">
        <v>3.2827870583333318</v>
      </c>
      <c r="L225">
        <v>1.8801335256410312E-2</v>
      </c>
      <c r="M225" s="34">
        <v>0.2785414713064745</v>
      </c>
      <c r="N225">
        <v>-0.72211968724054232</v>
      </c>
      <c r="O225">
        <v>1.0524727228144102</v>
      </c>
      <c r="P225">
        <v>2.6081517431196577</v>
      </c>
      <c r="Q225" s="34">
        <v>-2.3239370734649098E-3</v>
      </c>
      <c r="R225" s="46">
        <v>85</v>
      </c>
      <c r="S225">
        <v>-2.5000000000000001E-3</v>
      </c>
      <c r="T225">
        <v>6.5</v>
      </c>
      <c r="U225" t="s">
        <v>400</v>
      </c>
      <c r="V225" t="s">
        <v>392</v>
      </c>
      <c r="W225" s="34" t="s">
        <v>393</v>
      </c>
      <c r="X225" t="s">
        <v>394</v>
      </c>
      <c r="Y225" t="s">
        <v>395</v>
      </c>
      <c r="Z225" t="s">
        <v>396</v>
      </c>
      <c r="AA225" t="s">
        <v>397</v>
      </c>
      <c r="AB225" t="s">
        <v>398</v>
      </c>
      <c r="AC225" t="s">
        <v>401</v>
      </c>
      <c r="AD225" t="s">
        <v>402</v>
      </c>
      <c r="AE225" t="s">
        <v>403</v>
      </c>
      <c r="AF225" s="62" t="s">
        <v>418</v>
      </c>
      <c r="AG225">
        <v>0</v>
      </c>
      <c r="AH225">
        <v>0</v>
      </c>
      <c r="AI225">
        <v>0</v>
      </c>
      <c r="AJ225">
        <v>0</v>
      </c>
      <c r="AK225">
        <v>0</v>
      </c>
      <c r="AL225">
        <v>0</v>
      </c>
      <c r="AM225">
        <v>0</v>
      </c>
      <c r="AN225">
        <v>0</v>
      </c>
      <c r="AO225">
        <v>0</v>
      </c>
      <c r="AP225">
        <v>0</v>
      </c>
      <c r="AQ225">
        <v>0</v>
      </c>
      <c r="AR225">
        <v>0</v>
      </c>
      <c r="AS225">
        <v>0</v>
      </c>
      <c r="AT225">
        <v>0</v>
      </c>
      <c r="AU225">
        <v>0</v>
      </c>
      <c r="AV225">
        <v>0</v>
      </c>
      <c r="AW225">
        <v>0</v>
      </c>
    </row>
    <row r="226" spans="1:49">
      <c r="C226" s="59" t="s">
        <v>818</v>
      </c>
      <c r="D226" s="59" t="s">
        <v>818</v>
      </c>
      <c r="E226" s="61" t="s">
        <v>818</v>
      </c>
      <c r="F226">
        <v>1</v>
      </c>
      <c r="U226">
        <v>67.2</v>
      </c>
      <c r="V226">
        <v>73.900000000000006</v>
      </c>
      <c r="W226" s="34">
        <v>80.599999999999994</v>
      </c>
      <c r="X226">
        <v>87.4</v>
      </c>
      <c r="Y226">
        <v>93.9</v>
      </c>
      <c r="Z226">
        <v>100</v>
      </c>
      <c r="AA226">
        <v>107</v>
      </c>
      <c r="AB226">
        <v>114</v>
      </c>
      <c r="AC226">
        <v>122</v>
      </c>
      <c r="AD226">
        <v>130</v>
      </c>
      <c r="AE226">
        <v>139</v>
      </c>
      <c r="AF226">
        <v>148</v>
      </c>
      <c r="AG226">
        <v>0</v>
      </c>
      <c r="AH226">
        <v>0</v>
      </c>
      <c r="AI226">
        <v>0</v>
      </c>
      <c r="AJ226">
        <v>0</v>
      </c>
      <c r="AK226">
        <v>0</v>
      </c>
      <c r="AL226">
        <v>0</v>
      </c>
      <c r="AM226">
        <v>0</v>
      </c>
      <c r="AN226">
        <v>0</v>
      </c>
      <c r="AO226">
        <v>0</v>
      </c>
      <c r="AP226">
        <v>0</v>
      </c>
      <c r="AQ226">
        <v>0</v>
      </c>
      <c r="AR226">
        <v>0</v>
      </c>
      <c r="AS226">
        <v>0</v>
      </c>
      <c r="AT226">
        <v>0</v>
      </c>
      <c r="AU226">
        <v>0</v>
      </c>
      <c r="AV226">
        <v>0</v>
      </c>
      <c r="AW226">
        <v>0</v>
      </c>
    </row>
    <row r="227" spans="1:49">
      <c r="A227" s="62" t="s">
        <v>668</v>
      </c>
      <c r="B227" s="62" t="s">
        <v>335</v>
      </c>
      <c r="C227" s="59" t="s">
        <v>652</v>
      </c>
      <c r="D227" s="59" t="s">
        <v>608</v>
      </c>
      <c r="E227" s="61" t="s">
        <v>818</v>
      </c>
      <c r="F227">
        <v>1</v>
      </c>
      <c r="G227" s="34">
        <v>0.2</v>
      </c>
      <c r="H227">
        <v>1.5</v>
      </c>
      <c r="I227" s="34">
        <v>7.2240632275131639E-2</v>
      </c>
      <c r="J227">
        <v>-0.45755382328042132</v>
      </c>
      <c r="K227">
        <v>1.7092533148941782</v>
      </c>
      <c r="L227">
        <v>2.9455161111114625E-3</v>
      </c>
      <c r="M227" s="34">
        <v>7.1727375529100537E-2</v>
      </c>
      <c r="N227">
        <v>-0.27951911669312146</v>
      </c>
      <c r="O227">
        <v>0.65435810596957655</v>
      </c>
      <c r="P227">
        <v>2.5543112031944446</v>
      </c>
      <c r="Q227" s="34">
        <v>-2.4850364403960399E-3</v>
      </c>
      <c r="R227" s="46">
        <v>85</v>
      </c>
      <c r="S227">
        <v>-2.2000000000000001E-3</v>
      </c>
      <c r="T227">
        <v>4</v>
      </c>
      <c r="U227" t="s">
        <v>403</v>
      </c>
      <c r="V227" t="s">
        <v>418</v>
      </c>
      <c r="W227" t="s">
        <v>419</v>
      </c>
      <c r="X227" t="s">
        <v>420</v>
      </c>
      <c r="Y227" t="s">
        <v>421</v>
      </c>
      <c r="Z227" t="s">
        <v>405</v>
      </c>
      <c r="AA227" t="s">
        <v>406</v>
      </c>
      <c r="AB227" t="s">
        <v>407</v>
      </c>
      <c r="AC227" t="s">
        <v>408</v>
      </c>
      <c r="AD227" t="s">
        <v>409</v>
      </c>
      <c r="AE227" t="s">
        <v>410</v>
      </c>
    </row>
    <row r="228" spans="1:49">
      <c r="C228" s="59" t="s">
        <v>818</v>
      </c>
      <c r="D228" s="59" t="s">
        <v>818</v>
      </c>
      <c r="E228" s="61" t="s">
        <v>818</v>
      </c>
      <c r="F228">
        <v>1</v>
      </c>
      <c r="U228">
        <v>139</v>
      </c>
      <c r="V228">
        <v>148</v>
      </c>
      <c r="W228">
        <v>156</v>
      </c>
      <c r="X228">
        <v>164</v>
      </c>
      <c r="Y228">
        <v>172</v>
      </c>
      <c r="Z228">
        <v>182</v>
      </c>
      <c r="AA228">
        <v>200</v>
      </c>
      <c r="AB228">
        <v>220</v>
      </c>
      <c r="AC228">
        <v>240</v>
      </c>
      <c r="AD228">
        <v>260</v>
      </c>
      <c r="AE228">
        <v>280</v>
      </c>
    </row>
    <row r="229" spans="1:49">
      <c r="A229" s="62" t="s">
        <v>882</v>
      </c>
      <c r="B229" s="62" t="s">
        <v>335</v>
      </c>
      <c r="C229" s="59"/>
      <c r="D229" s="59"/>
      <c r="E229" s="62"/>
      <c r="F229">
        <v>1</v>
      </c>
      <c r="G229" s="34">
        <v>0.1</v>
      </c>
      <c r="H229">
        <v>2</v>
      </c>
      <c r="I229" s="34">
        <v>9.0710867465107606E-2</v>
      </c>
      <c r="J229">
        <v>-0.6825821356563414</v>
      </c>
      <c r="K229">
        <v>3.0685994907449512</v>
      </c>
      <c r="L229">
        <v>5.717261414602659E-3</v>
      </c>
      <c r="M229" s="34">
        <v>3.0695249236983319E-2</v>
      </c>
      <c r="N229">
        <v>-0.1544933153961088</v>
      </c>
      <c r="O229">
        <v>0.42334849512944295</v>
      </c>
      <c r="P229">
        <v>2.5694373990296828</v>
      </c>
      <c r="Q229" s="34">
        <v>-1.7903711864035101E-3</v>
      </c>
      <c r="R229" s="46">
        <v>85</v>
      </c>
      <c r="S229">
        <v>-1.2999999999999999E-3</v>
      </c>
      <c r="T229">
        <v>6</v>
      </c>
      <c r="U229" t="s">
        <v>395</v>
      </c>
      <c r="V229" t="s">
        <v>396</v>
      </c>
      <c r="W229" t="s">
        <v>397</v>
      </c>
      <c r="X229" t="s">
        <v>398</v>
      </c>
      <c r="Y229" t="s">
        <v>401</v>
      </c>
      <c r="Z229" t="s">
        <v>402</v>
      </c>
      <c r="AA229" t="s">
        <v>403</v>
      </c>
      <c r="AB229" t="s">
        <v>418</v>
      </c>
      <c r="AC229" t="s">
        <v>419</v>
      </c>
      <c r="AD229" t="s">
        <v>420</v>
      </c>
    </row>
    <row r="230" spans="1:49">
      <c r="F230">
        <v>1</v>
      </c>
      <c r="U230">
        <v>93.9</v>
      </c>
      <c r="V230">
        <v>100</v>
      </c>
      <c r="W230">
        <v>107</v>
      </c>
      <c r="X230">
        <v>114</v>
      </c>
      <c r="Y230">
        <v>122</v>
      </c>
      <c r="Z230">
        <v>130</v>
      </c>
      <c r="AA230">
        <v>139</v>
      </c>
      <c r="AB230">
        <v>148</v>
      </c>
      <c r="AC230">
        <v>156</v>
      </c>
      <c r="AD230">
        <v>164</v>
      </c>
    </row>
    <row r="231" spans="1:49">
      <c r="A231" s="10" t="s">
        <v>574</v>
      </c>
      <c r="B231" s="62" t="s">
        <v>335</v>
      </c>
      <c r="C231" s="59" t="s">
        <v>620</v>
      </c>
      <c r="D231" s="59" t="s">
        <v>608</v>
      </c>
      <c r="E231" s="61" t="s">
        <v>818</v>
      </c>
      <c r="F231">
        <v>1</v>
      </c>
      <c r="G231" s="34">
        <v>2.5000000000000001E-2</v>
      </c>
      <c r="H231">
        <v>0.17499999999999999</v>
      </c>
      <c r="I231" s="34">
        <v>48.987470995670037</v>
      </c>
      <c r="J231">
        <v>-35.711739965367684</v>
      </c>
      <c r="K231">
        <v>17.343961472186123</v>
      </c>
      <c r="L231">
        <v>1.0071421439394518E-2</v>
      </c>
      <c r="M231" s="34">
        <v>66.717149264067984</v>
      </c>
      <c r="N231">
        <v>-30.39608797922045</v>
      </c>
      <c r="O231">
        <v>7.9349526266450026</v>
      </c>
      <c r="P231">
        <v>2.6943293538636364</v>
      </c>
      <c r="Q231" s="34">
        <v>-2.0552703717105262E-3</v>
      </c>
      <c r="R231" s="46">
        <v>25</v>
      </c>
      <c r="S231">
        <v>-2E-3</v>
      </c>
      <c r="T231">
        <v>45</v>
      </c>
      <c r="U231" t="s">
        <v>456</v>
      </c>
      <c r="V231" t="s">
        <v>446</v>
      </c>
      <c r="W231" t="s">
        <v>429</v>
      </c>
      <c r="X231" t="s">
        <v>361</v>
      </c>
      <c r="Y231" t="s">
        <v>380</v>
      </c>
      <c r="Z231" t="s">
        <v>381</v>
      </c>
      <c r="AA231" s="34"/>
    </row>
    <row r="232" spans="1:49">
      <c r="C232" s="59" t="s">
        <v>818</v>
      </c>
      <c r="D232" s="59" t="s">
        <v>818</v>
      </c>
      <c r="E232" s="61" t="s">
        <v>818</v>
      </c>
      <c r="F232">
        <v>1</v>
      </c>
      <c r="U232">
        <v>26.9</v>
      </c>
      <c r="V232">
        <v>26.6</v>
      </c>
      <c r="W232">
        <v>24.5</v>
      </c>
      <c r="X232">
        <v>18.100000000000001</v>
      </c>
      <c r="Y232">
        <v>23.5</v>
      </c>
      <c r="Z232">
        <v>26.8</v>
      </c>
      <c r="AA232" s="34"/>
    </row>
    <row r="233" spans="1:49">
      <c r="A233" s="10" t="s">
        <v>575</v>
      </c>
      <c r="B233" s="62" t="s">
        <v>335</v>
      </c>
      <c r="C233" s="59" t="s">
        <v>621</v>
      </c>
      <c r="D233" s="59" t="s">
        <v>608</v>
      </c>
      <c r="E233" s="61" t="s">
        <v>818</v>
      </c>
      <c r="F233">
        <v>1</v>
      </c>
      <c r="G233" s="34">
        <v>2.5000000000000001E-2</v>
      </c>
      <c r="H233">
        <v>0.35</v>
      </c>
      <c r="I233" s="34">
        <v>10.177818988218812</v>
      </c>
      <c r="J233">
        <v>-15.799178816354722</v>
      </c>
      <c r="K233">
        <v>16.372449715523199</v>
      </c>
      <c r="L233">
        <v>-2.5278454954866247E-4</v>
      </c>
      <c r="M233" s="34">
        <v>10.561510367047385</v>
      </c>
      <c r="N233">
        <v>-8.1293315007721318</v>
      </c>
      <c r="O233">
        <v>4.828751305442867</v>
      </c>
      <c r="P233">
        <v>2.6175771359524256</v>
      </c>
      <c r="Q233" s="34">
        <v>-1.9440773410087727E-3</v>
      </c>
      <c r="R233" s="46">
        <v>25</v>
      </c>
      <c r="S233">
        <v>-1.1999999999999999E-3</v>
      </c>
      <c r="T233">
        <v>20</v>
      </c>
      <c r="U233" t="s">
        <v>456</v>
      </c>
      <c r="V233" t="s">
        <v>446</v>
      </c>
      <c r="W233" t="s">
        <v>429</v>
      </c>
      <c r="X233" t="s">
        <v>361</v>
      </c>
      <c r="Y233" t="s">
        <v>380</v>
      </c>
      <c r="Z233" t="s">
        <v>381</v>
      </c>
      <c r="AA233" s="34" t="s">
        <v>363</v>
      </c>
    </row>
    <row r="234" spans="1:49">
      <c r="C234" s="59" t="s">
        <v>818</v>
      </c>
      <c r="D234" s="59" t="s">
        <v>818</v>
      </c>
      <c r="E234" s="61" t="s">
        <v>818</v>
      </c>
      <c r="F234">
        <v>1</v>
      </c>
      <c r="U234">
        <v>29.7</v>
      </c>
      <c r="V234">
        <v>28.8</v>
      </c>
      <c r="W234">
        <v>26.6</v>
      </c>
      <c r="X234">
        <v>18.100000000000001</v>
      </c>
      <c r="Y234">
        <v>23.5</v>
      </c>
      <c r="Z234">
        <v>26.8</v>
      </c>
      <c r="AA234" s="34">
        <v>30.6</v>
      </c>
    </row>
    <row r="235" spans="1:49">
      <c r="A235" t="s">
        <v>794</v>
      </c>
      <c r="B235" t="s">
        <v>335</v>
      </c>
      <c r="C235" s="59" t="s">
        <v>738</v>
      </c>
      <c r="D235" s="59" t="s">
        <v>777</v>
      </c>
      <c r="E235" s="61">
        <v>12</v>
      </c>
      <c r="F235">
        <v>1</v>
      </c>
      <c r="G235" s="34">
        <v>0.2</v>
      </c>
      <c r="H235">
        <v>1.05</v>
      </c>
      <c r="I235" s="34">
        <v>0.2609651586108131</v>
      </c>
      <c r="J235">
        <v>-1.1840441800214798</v>
      </c>
      <c r="K235">
        <v>3.2249281369423524</v>
      </c>
      <c r="L235">
        <v>5.1316829473690012E-3</v>
      </c>
      <c r="M235" s="34">
        <v>0.78167910204081226</v>
      </c>
      <c r="N235">
        <v>-2.0622665632653034</v>
      </c>
      <c r="O235">
        <v>3.1652820185714305</v>
      </c>
      <c r="P235">
        <v>10.411264456000001</v>
      </c>
      <c r="Q235" s="34">
        <v>-2.150311169956141E-3</v>
      </c>
      <c r="R235" s="46">
        <v>85</v>
      </c>
      <c r="S235">
        <v>-8.0000000000000002E-3</v>
      </c>
      <c r="T235">
        <v>1.8</v>
      </c>
      <c r="U235" s="62" t="s">
        <v>571</v>
      </c>
      <c r="V235" s="63" t="s">
        <v>572</v>
      </c>
      <c r="W235" s="62" t="s">
        <v>573</v>
      </c>
      <c r="X235" s="62" t="s">
        <v>514</v>
      </c>
      <c r="Y235" t="s">
        <v>515</v>
      </c>
      <c r="Z235" t="s">
        <v>516</v>
      </c>
      <c r="AA235" t="s">
        <v>506</v>
      </c>
      <c r="AB235" t="s">
        <v>507</v>
      </c>
      <c r="AC235" t="s">
        <v>428</v>
      </c>
    </row>
    <row r="236" spans="1:49">
      <c r="C236" s="59" t="s">
        <v>818</v>
      </c>
      <c r="D236" s="59" t="s">
        <v>818</v>
      </c>
      <c r="E236" s="61" t="s">
        <v>818</v>
      </c>
      <c r="F236">
        <v>1</v>
      </c>
      <c r="U236">
        <v>380</v>
      </c>
      <c r="V236" s="34">
        <v>410</v>
      </c>
      <c r="W236">
        <v>440</v>
      </c>
      <c r="X236">
        <v>475</v>
      </c>
      <c r="Y236">
        <v>510</v>
      </c>
      <c r="Z236">
        <v>550</v>
      </c>
      <c r="AA236">
        <v>590</v>
      </c>
      <c r="AB236">
        <v>635</v>
      </c>
      <c r="AC236">
        <v>680</v>
      </c>
    </row>
    <row r="237" spans="1:49">
      <c r="A237" s="62" t="s">
        <v>795</v>
      </c>
      <c r="B237" t="s">
        <v>335</v>
      </c>
      <c r="C237" s="59" t="s">
        <v>738</v>
      </c>
      <c r="D237" s="59" t="s">
        <v>777</v>
      </c>
      <c r="E237" s="61">
        <v>12</v>
      </c>
      <c r="F237">
        <v>1</v>
      </c>
      <c r="G237" s="34">
        <v>0.2</v>
      </c>
      <c r="H237">
        <v>1.05</v>
      </c>
      <c r="I237" s="34">
        <v>0.2609651586108131</v>
      </c>
      <c r="J237">
        <v>-1.1840441800214798</v>
      </c>
      <c r="K237">
        <v>3.2249281369423524</v>
      </c>
      <c r="L237">
        <v>5.1316829473690012E-3</v>
      </c>
      <c r="M237" s="34">
        <v>0.78167910204081226</v>
      </c>
      <c r="N237">
        <v>-2.0622665632653034</v>
      </c>
      <c r="O237">
        <v>3.1652820185714305</v>
      </c>
      <c r="P237">
        <v>10.411264456000001</v>
      </c>
      <c r="Q237" s="34">
        <v>-2.150311169956141E-3</v>
      </c>
      <c r="R237" s="46">
        <v>85</v>
      </c>
      <c r="S237">
        <v>-8.0000000000000002E-3</v>
      </c>
      <c r="T237">
        <v>1.8</v>
      </c>
      <c r="U237" s="63" t="s">
        <v>462</v>
      </c>
      <c r="V237" s="62" t="s">
        <v>570</v>
      </c>
      <c r="W237" s="62" t="s">
        <v>571</v>
      </c>
      <c r="X237" s="63" t="s">
        <v>572</v>
      </c>
      <c r="Y237" s="62" t="s">
        <v>573</v>
      </c>
      <c r="Z237" s="62" t="s">
        <v>514</v>
      </c>
      <c r="AA237" t="s">
        <v>515</v>
      </c>
      <c r="AB237" t="s">
        <v>516</v>
      </c>
      <c r="AE237" s="63"/>
      <c r="AF237" s="10"/>
      <c r="AG237" s="10"/>
    </row>
    <row r="238" spans="1:49">
      <c r="C238" s="59" t="s">
        <v>818</v>
      </c>
      <c r="D238" s="59" t="s">
        <v>818</v>
      </c>
      <c r="E238" s="61" t="s">
        <v>818</v>
      </c>
      <c r="F238">
        <v>1</v>
      </c>
      <c r="U238" s="34">
        <v>330</v>
      </c>
      <c r="V238">
        <v>355</v>
      </c>
      <c r="W238">
        <v>380</v>
      </c>
      <c r="X238" s="34">
        <v>410</v>
      </c>
      <c r="Y238">
        <v>440</v>
      </c>
      <c r="Z238">
        <v>475</v>
      </c>
      <c r="AA238">
        <v>510</v>
      </c>
      <c r="AB238">
        <v>550</v>
      </c>
      <c r="AE238" s="34"/>
    </row>
    <row r="239" spans="1:49">
      <c r="A239" s="62" t="s">
        <v>902</v>
      </c>
      <c r="B239" t="s">
        <v>335</v>
      </c>
      <c r="C239" s="59" t="s">
        <v>738</v>
      </c>
      <c r="D239" s="59" t="s">
        <v>898</v>
      </c>
      <c r="E239" s="61">
        <v>12</v>
      </c>
      <c r="F239">
        <v>1</v>
      </c>
      <c r="G239" s="34">
        <v>0.2</v>
      </c>
      <c r="H239">
        <v>1.05</v>
      </c>
      <c r="I239" s="34">
        <v>0.27991791192266524</v>
      </c>
      <c r="J239">
        <v>-1.1476336558539226</v>
      </c>
      <c r="K239">
        <v>3.2101868148872192</v>
      </c>
      <c r="L239">
        <v>5.0182571578943208E-3</v>
      </c>
      <c r="M239" s="34">
        <v>0.46312142857144306</v>
      </c>
      <c r="N239">
        <v>-1.4602039285714652</v>
      </c>
      <c r="O239">
        <v>2.4768017678571699</v>
      </c>
      <c r="P239">
        <v>10.292138031249999</v>
      </c>
      <c r="Q239" s="34">
        <v>-1.8545539243421049E-3</v>
      </c>
      <c r="R239" s="46">
        <v>85</v>
      </c>
      <c r="S239">
        <v>-5.5999999999999999E-3</v>
      </c>
      <c r="T239">
        <v>1.8</v>
      </c>
      <c r="U239" s="62" t="s">
        <v>571</v>
      </c>
      <c r="V239" s="63" t="s">
        <v>572</v>
      </c>
      <c r="W239" s="62" t="s">
        <v>573</v>
      </c>
      <c r="X239" s="62" t="s">
        <v>514</v>
      </c>
      <c r="Y239" t="s">
        <v>515</v>
      </c>
      <c r="Z239" t="s">
        <v>516</v>
      </c>
      <c r="AA239" t="s">
        <v>506</v>
      </c>
      <c r="AB239" t="s">
        <v>507</v>
      </c>
      <c r="AC239" t="s">
        <v>428</v>
      </c>
    </row>
    <row r="240" spans="1:49">
      <c r="C240" s="59" t="s">
        <v>818</v>
      </c>
      <c r="D240" s="59" t="s">
        <v>818</v>
      </c>
      <c r="E240" s="61" t="s">
        <v>818</v>
      </c>
      <c r="F240">
        <v>1</v>
      </c>
      <c r="U240">
        <v>380</v>
      </c>
      <c r="V240" s="34">
        <v>410</v>
      </c>
      <c r="W240">
        <v>440</v>
      </c>
      <c r="X240">
        <v>475</v>
      </c>
      <c r="Y240">
        <v>510</v>
      </c>
      <c r="Z240">
        <v>550</v>
      </c>
      <c r="AA240">
        <v>590</v>
      </c>
      <c r="AB240">
        <v>635</v>
      </c>
      <c r="AC240">
        <v>680</v>
      </c>
    </row>
    <row r="241" spans="1:31">
      <c r="A241" s="62" t="s">
        <v>730</v>
      </c>
      <c r="B241" s="62" t="s">
        <v>335</v>
      </c>
      <c r="C241" s="59" t="s">
        <v>738</v>
      </c>
      <c r="D241" s="59" t="s">
        <v>739</v>
      </c>
      <c r="E241" s="61">
        <v>6</v>
      </c>
      <c r="F241">
        <v>1</v>
      </c>
      <c r="G241" s="34">
        <v>0.7</v>
      </c>
      <c r="H241">
        <v>3</v>
      </c>
      <c r="I241" s="34">
        <v>6.2756462585033916E-3</v>
      </c>
      <c r="J241">
        <v>-8.6808299319727666E-2</v>
      </c>
      <c r="K241">
        <v>0.8182891476190467</v>
      </c>
      <c r="L241">
        <v>7.3190866666676124E-3</v>
      </c>
      <c r="M241" s="34">
        <v>8.3345481049559508E-3</v>
      </c>
      <c r="N241">
        <v>-8.1623299319725631E-2</v>
      </c>
      <c r="O241">
        <v>0.46455714285713806</v>
      </c>
      <c r="P241">
        <v>5.236731666666671</v>
      </c>
      <c r="Q241" s="34">
        <v>-2.4404649005940601E-3</v>
      </c>
      <c r="R241" s="46">
        <v>85</v>
      </c>
      <c r="S241">
        <v>-4.4999999999999997E-3</v>
      </c>
      <c r="T241">
        <v>1.2</v>
      </c>
      <c r="U241" t="s">
        <v>507</v>
      </c>
      <c r="V241" t="s">
        <v>428</v>
      </c>
      <c r="W241" t="s">
        <v>508</v>
      </c>
      <c r="X241" t="s">
        <v>463</v>
      </c>
      <c r="Y241" t="s">
        <v>517</v>
      </c>
      <c r="Z241" t="s">
        <v>518</v>
      </c>
      <c r="AA241" s="34" t="s">
        <v>527</v>
      </c>
      <c r="AB241" t="s">
        <v>380</v>
      </c>
      <c r="AC241" t="s">
        <v>469</v>
      </c>
      <c r="AD241" t="s">
        <v>363</v>
      </c>
      <c r="AE241" s="10"/>
    </row>
    <row r="242" spans="1:31">
      <c r="C242" s="59" t="s">
        <v>818</v>
      </c>
      <c r="D242" s="59" t="s">
        <v>818</v>
      </c>
      <c r="E242" s="61" t="s">
        <v>818</v>
      </c>
      <c r="F242">
        <v>1</v>
      </c>
      <c r="U242">
        <v>635</v>
      </c>
      <c r="V242">
        <v>680</v>
      </c>
      <c r="W242">
        <v>730</v>
      </c>
      <c r="X242">
        <v>780</v>
      </c>
      <c r="Y242">
        <v>840</v>
      </c>
      <c r="Z242">
        <v>900</v>
      </c>
      <c r="AA242" s="34">
        <v>970</v>
      </c>
      <c r="AB242">
        <v>1040</v>
      </c>
      <c r="AC242">
        <v>1120</v>
      </c>
      <c r="AD242">
        <v>1200</v>
      </c>
    </row>
    <row r="243" spans="1:31">
      <c r="A243" s="62" t="s">
        <v>729</v>
      </c>
      <c r="B243" s="62" t="s">
        <v>335</v>
      </c>
      <c r="C243" s="59" t="s">
        <v>738</v>
      </c>
      <c r="D243" s="59" t="s">
        <v>739</v>
      </c>
      <c r="E243" s="61">
        <v>12</v>
      </c>
      <c r="F243">
        <v>1</v>
      </c>
      <c r="G243" s="34">
        <v>0.35</v>
      </c>
      <c r="H243">
        <v>1.5</v>
      </c>
      <c r="I243" s="34">
        <v>5.0205170068027445E-2</v>
      </c>
      <c r="J243">
        <v>-0.34723319727891161</v>
      </c>
      <c r="K243">
        <v>1.6365782952380941</v>
      </c>
      <c r="L243">
        <v>7.3190866666676124E-3</v>
      </c>
      <c r="M243" s="34">
        <v>0.13335276967929502</v>
      </c>
      <c r="N243">
        <v>-0.65298639455780449</v>
      </c>
      <c r="O243">
        <v>1.8582285714285518</v>
      </c>
      <c r="P243">
        <v>10.473463333333342</v>
      </c>
      <c r="Q243" s="34">
        <v>-2.4404649005940601E-3</v>
      </c>
      <c r="R243" s="46">
        <v>85</v>
      </c>
      <c r="S243">
        <v>-8.9999999999999993E-3</v>
      </c>
      <c r="T243">
        <v>1.2</v>
      </c>
      <c r="U243" t="s">
        <v>507</v>
      </c>
      <c r="V243" t="s">
        <v>428</v>
      </c>
      <c r="W243" t="s">
        <v>508</v>
      </c>
      <c r="X243" t="s">
        <v>463</v>
      </c>
      <c r="Y243" t="s">
        <v>517</v>
      </c>
      <c r="Z243" t="s">
        <v>518</v>
      </c>
      <c r="AA243" s="34" t="s">
        <v>527</v>
      </c>
      <c r="AB243" t="s">
        <v>380</v>
      </c>
      <c r="AC243" t="s">
        <v>469</v>
      </c>
      <c r="AD243" t="s">
        <v>363</v>
      </c>
      <c r="AE243" s="10"/>
    </row>
    <row r="244" spans="1:31">
      <c r="C244" s="59" t="s">
        <v>818</v>
      </c>
      <c r="D244" s="59" t="s">
        <v>818</v>
      </c>
      <c r="E244" s="61" t="s">
        <v>818</v>
      </c>
      <c r="F244">
        <v>1</v>
      </c>
      <c r="U244">
        <v>635</v>
      </c>
      <c r="V244">
        <v>680</v>
      </c>
      <c r="W244">
        <v>730</v>
      </c>
      <c r="X244">
        <v>780</v>
      </c>
      <c r="Y244">
        <v>840</v>
      </c>
      <c r="Z244">
        <v>900</v>
      </c>
      <c r="AA244" s="34">
        <v>970</v>
      </c>
      <c r="AB244">
        <v>1040</v>
      </c>
      <c r="AC244">
        <v>1120</v>
      </c>
      <c r="AD244">
        <v>1200</v>
      </c>
    </row>
    <row r="245" spans="1:31">
      <c r="A245" s="62" t="s">
        <v>917</v>
      </c>
      <c r="B245" s="62" t="s">
        <v>335</v>
      </c>
      <c r="C245" s="59" t="s">
        <v>738</v>
      </c>
      <c r="D245" s="400" t="s">
        <v>844</v>
      </c>
      <c r="E245" s="61">
        <v>3</v>
      </c>
      <c r="F245">
        <v>1</v>
      </c>
      <c r="G245" s="34">
        <v>1.2</v>
      </c>
      <c r="H245">
        <v>6</v>
      </c>
      <c r="I245" s="34">
        <v>1.6134466709954575E-3</v>
      </c>
      <c r="J245">
        <v>-3.0666006859250888E-2</v>
      </c>
      <c r="K245">
        <v>0.43016557298224334</v>
      </c>
      <c r="L245">
        <v>5.3950810455338782E-4</v>
      </c>
      <c r="M245" s="34">
        <v>3.5464087355066933E-4</v>
      </c>
      <c r="N245">
        <v>-5.8391919712380974E-3</v>
      </c>
      <c r="O245">
        <v>6.1369378024782657E-2</v>
      </c>
      <c r="P245">
        <v>2.6661599301289307</v>
      </c>
      <c r="Q245" s="34">
        <v>-2.1077654989035094E-3</v>
      </c>
      <c r="R245" s="46">
        <v>85</v>
      </c>
      <c r="S245">
        <v>-1.5E-3</v>
      </c>
      <c r="T245">
        <v>1.2</v>
      </c>
      <c r="U245" t="s">
        <v>508</v>
      </c>
      <c r="V245" t="s">
        <v>463</v>
      </c>
      <c r="W245" t="s">
        <v>517</v>
      </c>
      <c r="X245" t="s">
        <v>518</v>
      </c>
      <c r="Y245" s="34" t="s">
        <v>527</v>
      </c>
      <c r="Z245" t="s">
        <v>380</v>
      </c>
      <c r="AA245" t="s">
        <v>469</v>
      </c>
      <c r="AB245" t="s">
        <v>363</v>
      </c>
      <c r="AE245" s="62"/>
    </row>
    <row r="246" spans="1:31">
      <c r="C246" s="59" t="s">
        <v>818</v>
      </c>
      <c r="D246" s="59" t="s">
        <v>818</v>
      </c>
      <c r="E246" s="61" t="s">
        <v>818</v>
      </c>
      <c r="F246">
        <v>1</v>
      </c>
      <c r="U246">
        <v>730</v>
      </c>
      <c r="V246">
        <v>780</v>
      </c>
      <c r="W246">
        <v>840</v>
      </c>
      <c r="X246">
        <v>900</v>
      </c>
      <c r="Y246" s="34">
        <v>970</v>
      </c>
      <c r="Z246">
        <v>1040</v>
      </c>
      <c r="AA246">
        <v>1120</v>
      </c>
      <c r="AB246">
        <v>1200</v>
      </c>
    </row>
    <row r="247" spans="1:31">
      <c r="A247" s="62" t="s">
        <v>850</v>
      </c>
      <c r="B247" s="62" t="s">
        <v>335</v>
      </c>
      <c r="C247" s="59" t="s">
        <v>738</v>
      </c>
      <c r="D247" s="400" t="s">
        <v>844</v>
      </c>
      <c r="E247" s="61">
        <v>6</v>
      </c>
      <c r="F247">
        <v>1</v>
      </c>
      <c r="G247" s="34">
        <v>0.6</v>
      </c>
      <c r="H247">
        <v>3</v>
      </c>
      <c r="I247" s="34">
        <v>1.2907573367963644E-2</v>
      </c>
      <c r="J247">
        <v>-0.12266402743700344</v>
      </c>
      <c r="K247">
        <v>0.86033114596448645</v>
      </c>
      <c r="L247">
        <v>5.3950810455338782E-4</v>
      </c>
      <c r="M247" s="34">
        <v>5.6742539768107093E-3</v>
      </c>
      <c r="N247">
        <v>-4.6713535769904779E-2</v>
      </c>
      <c r="O247">
        <v>0.24547751209913063</v>
      </c>
      <c r="P247">
        <v>5.3323198602578614</v>
      </c>
      <c r="Q247" s="34">
        <v>-2.1077654989035094E-3</v>
      </c>
      <c r="R247" s="46">
        <v>85</v>
      </c>
      <c r="S247">
        <v>-3.0000000000000001E-3</v>
      </c>
      <c r="T247">
        <v>1.2</v>
      </c>
      <c r="U247" t="s">
        <v>508</v>
      </c>
      <c r="V247" t="s">
        <v>463</v>
      </c>
      <c r="W247" t="s">
        <v>517</v>
      </c>
      <c r="X247" t="s">
        <v>518</v>
      </c>
      <c r="Y247" s="34" t="s">
        <v>527</v>
      </c>
      <c r="Z247" t="s">
        <v>380</v>
      </c>
      <c r="AA247" t="s">
        <v>469</v>
      </c>
      <c r="AB247" t="s">
        <v>363</v>
      </c>
      <c r="AE247" s="62"/>
    </row>
    <row r="248" spans="1:31">
      <c r="C248" s="59" t="s">
        <v>818</v>
      </c>
      <c r="D248" s="59" t="s">
        <v>818</v>
      </c>
      <c r="E248" s="61" t="s">
        <v>818</v>
      </c>
      <c r="F248">
        <v>1</v>
      </c>
      <c r="U248">
        <v>730</v>
      </c>
      <c r="V248">
        <v>780</v>
      </c>
      <c r="W248">
        <v>840</v>
      </c>
      <c r="X248">
        <v>900</v>
      </c>
      <c r="Y248" s="34">
        <v>970</v>
      </c>
      <c r="Z248">
        <v>1040</v>
      </c>
      <c r="AA248">
        <v>1120</v>
      </c>
      <c r="AB248">
        <v>1200</v>
      </c>
    </row>
    <row r="249" spans="1:31">
      <c r="A249" s="62" t="s">
        <v>851</v>
      </c>
      <c r="B249" s="62" t="s">
        <v>335</v>
      </c>
      <c r="C249" s="59" t="s">
        <v>738</v>
      </c>
      <c r="D249" s="400" t="s">
        <v>844</v>
      </c>
      <c r="E249" s="61">
        <v>12</v>
      </c>
      <c r="F249">
        <v>1</v>
      </c>
      <c r="G249" s="34">
        <v>0.3</v>
      </c>
      <c r="H249">
        <v>1.5</v>
      </c>
      <c r="I249" s="34">
        <v>0.10326058694370915</v>
      </c>
      <c r="J249">
        <v>-0.49065610974801377</v>
      </c>
      <c r="K249">
        <v>1.7206622919289729</v>
      </c>
      <c r="L249">
        <v>5.3950810455338782E-4</v>
      </c>
      <c r="M249" s="34">
        <v>9.0788063628971266E-2</v>
      </c>
      <c r="N249">
        <v>-0.37370828615923801</v>
      </c>
      <c r="O249">
        <v>0.98191004839652241</v>
      </c>
      <c r="P249">
        <v>10.664639720515721</v>
      </c>
      <c r="Q249" s="34">
        <v>-2.1077654989035094E-3</v>
      </c>
      <c r="R249" s="46">
        <v>85</v>
      </c>
      <c r="S249">
        <v>-6.0000000000000001E-3</v>
      </c>
      <c r="T249">
        <v>1.2</v>
      </c>
      <c r="U249" t="s">
        <v>508</v>
      </c>
      <c r="V249" t="s">
        <v>463</v>
      </c>
      <c r="W249" t="s">
        <v>517</v>
      </c>
      <c r="X249" t="s">
        <v>518</v>
      </c>
      <c r="Y249" s="34" t="s">
        <v>527</v>
      </c>
      <c r="Z249" t="s">
        <v>380</v>
      </c>
      <c r="AA249" t="s">
        <v>469</v>
      </c>
      <c r="AB249" t="s">
        <v>363</v>
      </c>
      <c r="AE249" s="62"/>
    </row>
    <row r="250" spans="1:31">
      <c r="C250" s="59" t="s">
        <v>818</v>
      </c>
      <c r="D250" s="59" t="s">
        <v>818</v>
      </c>
      <c r="E250" s="61" t="s">
        <v>818</v>
      </c>
      <c r="F250">
        <v>1</v>
      </c>
      <c r="U250">
        <v>730</v>
      </c>
      <c r="V250">
        <v>780</v>
      </c>
      <c r="W250">
        <v>840</v>
      </c>
      <c r="X250">
        <v>900</v>
      </c>
      <c r="Y250" s="34">
        <v>970</v>
      </c>
      <c r="Z250">
        <v>1040</v>
      </c>
      <c r="AA250">
        <v>1120</v>
      </c>
      <c r="AB250">
        <v>1200</v>
      </c>
    </row>
    <row r="251" spans="1:31">
      <c r="A251" s="62" t="s">
        <v>736</v>
      </c>
      <c r="B251" s="62" t="s">
        <v>335</v>
      </c>
      <c r="C251" s="59" t="s">
        <v>738</v>
      </c>
      <c r="D251" s="59" t="s">
        <v>740</v>
      </c>
      <c r="E251" s="61">
        <v>6</v>
      </c>
      <c r="F251">
        <v>1</v>
      </c>
      <c r="G251" s="34">
        <v>0.7</v>
      </c>
      <c r="H251">
        <v>4.8</v>
      </c>
      <c r="I251" s="34">
        <v>1.9517970830306465E-3</v>
      </c>
      <c r="J251">
        <v>-4.137970881747674E-2</v>
      </c>
      <c r="K251">
        <v>0.55022835001815307</v>
      </c>
      <c r="L251">
        <v>8.9293880610040871E-3</v>
      </c>
      <c r="M251" s="34">
        <v>3.0613153698968972E-3</v>
      </c>
      <c r="N251">
        <v>-3.9884869993615568E-2</v>
      </c>
      <c r="O251">
        <v>0.3695590560267718</v>
      </c>
      <c r="P251">
        <v>5.1714674173750081</v>
      </c>
      <c r="Q251" s="34">
        <v>-2.4859523144554461E-3</v>
      </c>
      <c r="R251" s="46">
        <v>85</v>
      </c>
      <c r="S251">
        <v>-4.2500000000000003E-3</v>
      </c>
      <c r="T251">
        <v>0.9</v>
      </c>
      <c r="U251" s="34" t="s">
        <v>527</v>
      </c>
      <c r="V251" t="s">
        <v>380</v>
      </c>
      <c r="W251" s="58" t="s">
        <v>469</v>
      </c>
      <c r="X251" s="10" t="s">
        <v>363</v>
      </c>
      <c r="Y251" s="10" t="s">
        <v>470</v>
      </c>
      <c r="Z251" s="58" t="s">
        <v>385</v>
      </c>
      <c r="AA251" s="58" t="s">
        <v>526</v>
      </c>
      <c r="AB251" s="10" t="s">
        <v>387</v>
      </c>
      <c r="AC251" s="10" t="s">
        <v>389</v>
      </c>
      <c r="AD251" s="58" t="s">
        <v>400</v>
      </c>
      <c r="AE251" s="10"/>
    </row>
    <row r="252" spans="1:31">
      <c r="C252" s="59" t="s">
        <v>818</v>
      </c>
      <c r="D252" s="59" t="s">
        <v>818</v>
      </c>
      <c r="E252" s="61" t="s">
        <v>818</v>
      </c>
      <c r="F252">
        <v>1</v>
      </c>
      <c r="U252" s="34">
        <v>970</v>
      </c>
      <c r="V252">
        <v>1040</v>
      </c>
      <c r="W252" s="34">
        <v>1120</v>
      </c>
      <c r="X252">
        <v>1200</v>
      </c>
      <c r="Y252">
        <v>1290</v>
      </c>
      <c r="Z252" s="34">
        <v>1380</v>
      </c>
      <c r="AA252" s="34">
        <v>1485</v>
      </c>
      <c r="AB252">
        <v>1590</v>
      </c>
      <c r="AC252">
        <v>1710</v>
      </c>
      <c r="AD252" s="34">
        <v>1830</v>
      </c>
    </row>
    <row r="253" spans="1:31">
      <c r="A253" s="62" t="s">
        <v>737</v>
      </c>
      <c r="B253" s="62" t="s">
        <v>335</v>
      </c>
      <c r="C253" s="59" t="s">
        <v>738</v>
      </c>
      <c r="D253" s="59" t="s">
        <v>740</v>
      </c>
      <c r="E253" s="61">
        <v>12</v>
      </c>
      <c r="F253">
        <v>1</v>
      </c>
      <c r="G253" s="34">
        <v>0.35</v>
      </c>
      <c r="H253">
        <v>2.4</v>
      </c>
      <c r="I253" s="34">
        <v>1.5614376664245172E-2</v>
      </c>
      <c r="J253">
        <v>-0.16551883526990696</v>
      </c>
      <c r="K253">
        <v>1.1004567000363061</v>
      </c>
      <c r="L253">
        <v>8.9293880610040871E-3</v>
      </c>
      <c r="M253" s="34">
        <v>4.8981045918350355E-2</v>
      </c>
      <c r="N253">
        <v>-0.31907895994892455</v>
      </c>
      <c r="O253">
        <v>1.4782362241070872</v>
      </c>
      <c r="P253">
        <v>10.342934834750016</v>
      </c>
      <c r="Q253" s="34">
        <v>-2.4859523144554461E-3</v>
      </c>
      <c r="R253" s="46">
        <v>85</v>
      </c>
      <c r="S253">
        <v>-8.5000000000000006E-3</v>
      </c>
      <c r="T253">
        <v>0.9</v>
      </c>
      <c r="U253" s="34" t="s">
        <v>527</v>
      </c>
      <c r="V253" t="s">
        <v>380</v>
      </c>
      <c r="W253" s="58" t="s">
        <v>469</v>
      </c>
      <c r="X253" s="10" t="s">
        <v>363</v>
      </c>
      <c r="Y253" s="10" t="s">
        <v>470</v>
      </c>
      <c r="Z253" s="58" t="s">
        <v>385</v>
      </c>
      <c r="AA253" s="58" t="s">
        <v>526</v>
      </c>
      <c r="AB253" s="10" t="s">
        <v>387</v>
      </c>
      <c r="AC253" s="10" t="s">
        <v>389</v>
      </c>
      <c r="AD253" s="58" t="s">
        <v>400</v>
      </c>
      <c r="AE253" s="10"/>
    </row>
    <row r="254" spans="1:31">
      <c r="C254" s="59" t="s">
        <v>818</v>
      </c>
      <c r="D254" s="59" t="s">
        <v>818</v>
      </c>
      <c r="E254" s="61" t="s">
        <v>818</v>
      </c>
      <c r="F254">
        <v>1</v>
      </c>
      <c r="U254" s="34">
        <v>970</v>
      </c>
      <c r="V254">
        <v>1040</v>
      </c>
      <c r="W254" s="34">
        <v>1120</v>
      </c>
      <c r="X254">
        <v>1200</v>
      </c>
      <c r="Y254">
        <v>1290</v>
      </c>
      <c r="Z254" s="34">
        <v>1380</v>
      </c>
      <c r="AA254" s="34">
        <v>1485</v>
      </c>
      <c r="AB254">
        <v>1590</v>
      </c>
      <c r="AC254">
        <v>1710</v>
      </c>
      <c r="AD254" s="34">
        <v>1830</v>
      </c>
    </row>
    <row r="255" spans="1:31">
      <c r="A255" s="62" t="s">
        <v>860</v>
      </c>
      <c r="B255" s="62" t="s">
        <v>335</v>
      </c>
      <c r="C255" s="59" t="s">
        <v>738</v>
      </c>
      <c r="D255" s="400" t="s">
        <v>853</v>
      </c>
      <c r="E255" s="61">
        <v>6</v>
      </c>
      <c r="F255">
        <v>1</v>
      </c>
      <c r="G255" s="34">
        <v>0.2</v>
      </c>
      <c r="H255">
        <v>4.8</v>
      </c>
      <c r="I255" s="34">
        <v>1.7857340562487522E-3</v>
      </c>
      <c r="J255">
        <v>-3.6766007897603474E-2</v>
      </c>
      <c r="K255">
        <v>0.54356182202911485</v>
      </c>
      <c r="L255">
        <v>4.1205854723705276E-3</v>
      </c>
      <c r="M255" s="34">
        <v>3.1614303754826231E-3</v>
      </c>
      <c r="N255">
        <v>-4.0568736848965323E-2</v>
      </c>
      <c r="O255">
        <v>0.27940820967340513</v>
      </c>
      <c r="P255">
        <v>5.1628728824824419</v>
      </c>
      <c r="Q255" s="34">
        <v>-2.0151535131578951E-3</v>
      </c>
      <c r="R255" s="46">
        <v>85</v>
      </c>
      <c r="S255">
        <v>-2.8999999999999998E-3</v>
      </c>
      <c r="T255">
        <v>0.9</v>
      </c>
      <c r="U255" s="34" t="s">
        <v>527</v>
      </c>
      <c r="V255" t="s">
        <v>380</v>
      </c>
      <c r="W255" s="63" t="s">
        <v>469</v>
      </c>
      <c r="X255" s="62" t="s">
        <v>363</v>
      </c>
      <c r="Y255" s="62" t="s">
        <v>470</v>
      </c>
      <c r="Z255" s="63" t="s">
        <v>385</v>
      </c>
      <c r="AA255" s="63" t="s">
        <v>526</v>
      </c>
      <c r="AB255" s="62" t="s">
        <v>387</v>
      </c>
      <c r="AC255" s="62" t="s">
        <v>389</v>
      </c>
      <c r="AD255" s="63" t="s">
        <v>400</v>
      </c>
      <c r="AE255" s="402" t="s">
        <v>393</v>
      </c>
    </row>
    <row r="256" spans="1:31">
      <c r="C256" s="59" t="s">
        <v>818</v>
      </c>
      <c r="D256" s="59" t="s">
        <v>818</v>
      </c>
      <c r="E256" s="61" t="s">
        <v>818</v>
      </c>
      <c r="F256">
        <v>1</v>
      </c>
      <c r="U256" s="34">
        <v>970</v>
      </c>
      <c r="V256">
        <v>1040</v>
      </c>
      <c r="W256" s="34">
        <v>1120</v>
      </c>
      <c r="X256">
        <v>1200</v>
      </c>
      <c r="Y256">
        <v>1290</v>
      </c>
      <c r="Z256" s="34">
        <v>1380</v>
      </c>
      <c r="AA256" s="34">
        <v>1485</v>
      </c>
      <c r="AB256">
        <v>1590</v>
      </c>
      <c r="AC256">
        <v>1710</v>
      </c>
      <c r="AD256" s="34">
        <v>1830</v>
      </c>
      <c r="AE256" s="404">
        <v>1965</v>
      </c>
    </row>
    <row r="257" spans="1:49">
      <c r="A257" s="62" t="s">
        <v>859</v>
      </c>
      <c r="B257" s="62" t="s">
        <v>335</v>
      </c>
      <c r="C257" s="59" t="s">
        <v>738</v>
      </c>
      <c r="D257" s="400" t="s">
        <v>853</v>
      </c>
      <c r="E257" s="61">
        <v>12</v>
      </c>
      <c r="F257">
        <v>1</v>
      </c>
      <c r="G257" s="34">
        <v>0.1</v>
      </c>
      <c r="H257">
        <v>2.4</v>
      </c>
      <c r="I257" s="34">
        <v>1.4285872449990017E-2</v>
      </c>
      <c r="J257">
        <v>-0.1470640315904139</v>
      </c>
      <c r="K257">
        <v>1.0871236440582297</v>
      </c>
      <c r="L257">
        <v>4.1205854723705276E-3</v>
      </c>
      <c r="M257" s="34">
        <v>5.0582886007721969E-2</v>
      </c>
      <c r="N257">
        <v>-0.32454989479172258</v>
      </c>
      <c r="O257">
        <v>1.1176328386936205</v>
      </c>
      <c r="P257">
        <v>10.325745764964884</v>
      </c>
      <c r="Q257" s="34">
        <v>-2.0151535131578951E-3</v>
      </c>
      <c r="R257" s="46">
        <v>85</v>
      </c>
      <c r="S257">
        <v>-5.7999999999999996E-3</v>
      </c>
      <c r="T257">
        <v>0.9</v>
      </c>
      <c r="U257" s="34" t="s">
        <v>527</v>
      </c>
      <c r="V257" t="s">
        <v>380</v>
      </c>
      <c r="W257" s="63" t="s">
        <v>469</v>
      </c>
      <c r="X257" s="62" t="s">
        <v>363</v>
      </c>
      <c r="Y257" s="62" t="s">
        <v>470</v>
      </c>
      <c r="Z257" s="63" t="s">
        <v>385</v>
      </c>
      <c r="AA257" s="63" t="s">
        <v>526</v>
      </c>
      <c r="AB257" s="62" t="s">
        <v>387</v>
      </c>
      <c r="AC257" s="62" t="s">
        <v>389</v>
      </c>
      <c r="AD257" s="63" t="s">
        <v>400</v>
      </c>
      <c r="AE257" s="402" t="s">
        <v>393</v>
      </c>
    </row>
    <row r="258" spans="1:49">
      <c r="C258" s="59" t="s">
        <v>818</v>
      </c>
      <c r="D258" s="59" t="s">
        <v>818</v>
      </c>
      <c r="E258" s="61" t="s">
        <v>818</v>
      </c>
      <c r="F258">
        <v>1</v>
      </c>
      <c r="U258" s="34">
        <v>970</v>
      </c>
      <c r="V258">
        <v>1040</v>
      </c>
      <c r="W258" s="34">
        <v>1120</v>
      </c>
      <c r="X258">
        <v>1200</v>
      </c>
      <c r="Y258">
        <v>1290</v>
      </c>
      <c r="Z258" s="34">
        <v>1380</v>
      </c>
      <c r="AA258" s="34">
        <v>1485</v>
      </c>
      <c r="AB258">
        <v>1590</v>
      </c>
      <c r="AC258">
        <v>1710</v>
      </c>
      <c r="AD258" s="34">
        <v>1830</v>
      </c>
      <c r="AE258" s="404">
        <v>1965</v>
      </c>
    </row>
    <row r="259" spans="1:49">
      <c r="A259" t="s">
        <v>541</v>
      </c>
      <c r="B259" t="s">
        <v>335</v>
      </c>
      <c r="C259" s="59" t="s">
        <v>622</v>
      </c>
      <c r="D259" s="59" t="s">
        <v>608</v>
      </c>
      <c r="E259" s="61" t="s">
        <v>818</v>
      </c>
      <c r="F259">
        <v>1</v>
      </c>
      <c r="G259" s="34">
        <v>0.15</v>
      </c>
      <c r="H259">
        <v>3</v>
      </c>
      <c r="I259" s="34">
        <v>0</v>
      </c>
      <c r="J259">
        <v>-0.15310000000412505</v>
      </c>
      <c r="K259">
        <v>1.5456000000007069</v>
      </c>
      <c r="L259">
        <v>-6.9000000000402507E-3</v>
      </c>
      <c r="M259" s="34">
        <v>0</v>
      </c>
      <c r="N259">
        <v>-7.23999999979138E-2</v>
      </c>
      <c r="O259">
        <v>0.45789999999957742</v>
      </c>
      <c r="P259">
        <v>2.6149000000000271</v>
      </c>
      <c r="Q259" s="34">
        <v>-2.2000000000000001E-3</v>
      </c>
      <c r="R259" s="46">
        <v>25</v>
      </c>
      <c r="S259">
        <v>-2.0999999999999999E-3</v>
      </c>
      <c r="T259">
        <v>2.5</v>
      </c>
      <c r="U259" t="s">
        <v>419</v>
      </c>
      <c r="V259" t="s">
        <v>420</v>
      </c>
      <c r="W259" t="s">
        <v>421</v>
      </c>
      <c r="X259" s="34" t="s">
        <v>405</v>
      </c>
      <c r="Y259" t="s">
        <v>406</v>
      </c>
      <c r="Z259" t="s">
        <v>407</v>
      </c>
      <c r="AA259" t="s">
        <v>408</v>
      </c>
      <c r="AB259" t="s">
        <v>409</v>
      </c>
      <c r="AC259" t="s">
        <v>410</v>
      </c>
      <c r="AD259" t="s">
        <v>411</v>
      </c>
      <c r="AE259">
        <v>0</v>
      </c>
      <c r="AF259">
        <v>0</v>
      </c>
      <c r="AG259">
        <v>0</v>
      </c>
      <c r="AH259">
        <v>0</v>
      </c>
      <c r="AI259">
        <v>0</v>
      </c>
      <c r="AJ259">
        <v>0</v>
      </c>
      <c r="AK259">
        <v>0</v>
      </c>
      <c r="AL259">
        <v>0</v>
      </c>
      <c r="AM259">
        <v>0</v>
      </c>
      <c r="AN259">
        <v>0</v>
      </c>
      <c r="AO259">
        <v>0</v>
      </c>
      <c r="AP259">
        <v>0</v>
      </c>
      <c r="AQ259">
        <v>0</v>
      </c>
      <c r="AR259">
        <v>0</v>
      </c>
      <c r="AS259">
        <v>0</v>
      </c>
      <c r="AT259">
        <v>0</v>
      </c>
      <c r="AU259">
        <v>0</v>
      </c>
      <c r="AV259">
        <v>0</v>
      </c>
      <c r="AW259">
        <v>0</v>
      </c>
    </row>
    <row r="260" spans="1:49">
      <c r="C260" s="59" t="s">
        <v>818</v>
      </c>
      <c r="D260" s="59" t="s">
        <v>818</v>
      </c>
      <c r="E260" s="61" t="s">
        <v>818</v>
      </c>
      <c r="F260">
        <v>1</v>
      </c>
      <c r="U260">
        <v>156</v>
      </c>
      <c r="V260">
        <v>164</v>
      </c>
      <c r="W260">
        <v>172</v>
      </c>
      <c r="X260" s="34">
        <v>182</v>
      </c>
      <c r="Y260">
        <v>200</v>
      </c>
      <c r="Z260">
        <v>220</v>
      </c>
      <c r="AA260">
        <v>240</v>
      </c>
      <c r="AB260">
        <v>260</v>
      </c>
      <c r="AC260">
        <v>280</v>
      </c>
      <c r="AD260">
        <v>300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row>
    <row r="261" spans="1:49">
      <c r="A261" t="s">
        <v>412</v>
      </c>
      <c r="B261" s="62" t="s">
        <v>590</v>
      </c>
      <c r="C261" s="59" t="s">
        <v>622</v>
      </c>
      <c r="D261" s="59" t="s">
        <v>606</v>
      </c>
      <c r="E261" s="61">
        <v>6</v>
      </c>
      <c r="F261">
        <v>1</v>
      </c>
      <c r="G261" s="34">
        <v>0.1</v>
      </c>
      <c r="H261">
        <v>2</v>
      </c>
      <c r="I261" s="34">
        <v>8.6804696211683574E-2</v>
      </c>
      <c r="J261">
        <v>-0.50647310485830133</v>
      </c>
      <c r="K261">
        <v>1.7408131070459818</v>
      </c>
      <c r="L261">
        <v>-1.7136435222681046E-4</v>
      </c>
      <c r="M261" s="34">
        <v>0.1698511169590631</v>
      </c>
      <c r="N261">
        <v>-0.74305117602338744</v>
      </c>
      <c r="O261">
        <v>1.4614831093567211</v>
      </c>
      <c r="P261">
        <v>4.990493249707602</v>
      </c>
      <c r="Q261" s="34">
        <v>-3.114020250270856E-3</v>
      </c>
      <c r="R261" s="46">
        <v>85</v>
      </c>
      <c r="S261">
        <v>-6.0000000000000001E-3</v>
      </c>
      <c r="T261">
        <v>2.5</v>
      </c>
      <c r="U261" s="58" t="s">
        <v>405</v>
      </c>
      <c r="V261" s="34" t="s">
        <v>406</v>
      </c>
      <c r="W261" t="s">
        <v>407</v>
      </c>
      <c r="X261" t="s">
        <v>408</v>
      </c>
      <c r="Y261" t="s">
        <v>409</v>
      </c>
      <c r="Z261" t="s">
        <v>410</v>
      </c>
      <c r="AA261" t="s">
        <v>411</v>
      </c>
      <c r="AB261" t="s">
        <v>413</v>
      </c>
      <c r="AC261" t="s">
        <v>414</v>
      </c>
      <c r="AD261" t="s">
        <v>415</v>
      </c>
      <c r="AE261" s="10" t="s">
        <v>520</v>
      </c>
      <c r="AF261" s="10" t="s">
        <v>521</v>
      </c>
    </row>
    <row r="262" spans="1:49">
      <c r="C262" s="59" t="s">
        <v>818</v>
      </c>
      <c r="D262" s="59" t="s">
        <v>818</v>
      </c>
      <c r="E262" s="61" t="s">
        <v>818</v>
      </c>
      <c r="F262">
        <v>1</v>
      </c>
      <c r="U262" s="34">
        <v>180</v>
      </c>
      <c r="V262" s="34">
        <v>200</v>
      </c>
      <c r="W262">
        <v>220</v>
      </c>
      <c r="X262">
        <v>240</v>
      </c>
      <c r="Y262">
        <v>260</v>
      </c>
      <c r="Z262">
        <v>280</v>
      </c>
      <c r="AA262">
        <v>300</v>
      </c>
      <c r="AB262">
        <v>320</v>
      </c>
      <c r="AC262">
        <v>340</v>
      </c>
      <c r="AD262">
        <v>360</v>
      </c>
      <c r="AE262">
        <v>380</v>
      </c>
      <c r="AF262">
        <v>400</v>
      </c>
    </row>
    <row r="263" spans="1:49">
      <c r="A263" t="s">
        <v>416</v>
      </c>
      <c r="B263" s="62" t="s">
        <v>590</v>
      </c>
      <c r="C263" s="59" t="s">
        <v>622</v>
      </c>
      <c r="D263" s="59" t="s">
        <v>606</v>
      </c>
      <c r="E263" s="61">
        <v>12</v>
      </c>
      <c r="F263">
        <v>1</v>
      </c>
      <c r="G263" s="34">
        <v>0.05</v>
      </c>
      <c r="H263">
        <v>1</v>
      </c>
      <c r="I263" s="34">
        <v>0.6944375696934697</v>
      </c>
      <c r="J263">
        <v>-2.0258924194332075</v>
      </c>
      <c r="K263">
        <v>3.4816262140919645</v>
      </c>
      <c r="L263">
        <v>-1.7136435222681046E-4</v>
      </c>
      <c r="M263" s="34">
        <v>2.717617871345039</v>
      </c>
      <c r="N263">
        <v>-5.9444094081871501</v>
      </c>
      <c r="O263">
        <v>5.8459324374269075</v>
      </c>
      <c r="P263">
        <v>9.9809864994152004</v>
      </c>
      <c r="Q263" s="34">
        <v>-3.114020250270856E-3</v>
      </c>
      <c r="R263" s="46">
        <v>85</v>
      </c>
      <c r="S263">
        <v>-1.2E-2</v>
      </c>
      <c r="T263">
        <v>2.5</v>
      </c>
      <c r="U263" s="58" t="s">
        <v>405</v>
      </c>
      <c r="V263" s="34" t="s">
        <v>406</v>
      </c>
      <c r="W263" t="s">
        <v>407</v>
      </c>
      <c r="X263" t="s">
        <v>408</v>
      </c>
      <c r="Y263" t="s">
        <v>409</v>
      </c>
      <c r="Z263" t="s">
        <v>410</v>
      </c>
      <c r="AA263" t="s">
        <v>411</v>
      </c>
      <c r="AB263" t="s">
        <v>413</v>
      </c>
      <c r="AC263" t="s">
        <v>414</v>
      </c>
      <c r="AD263" t="s">
        <v>415</v>
      </c>
      <c r="AE263" s="10" t="s">
        <v>520</v>
      </c>
      <c r="AF263" s="10" t="s">
        <v>521</v>
      </c>
    </row>
    <row r="264" spans="1:49">
      <c r="C264" s="59" t="s">
        <v>818</v>
      </c>
      <c r="D264" s="59" t="s">
        <v>818</v>
      </c>
      <c r="E264" s="61" t="s">
        <v>818</v>
      </c>
      <c r="F264">
        <v>1</v>
      </c>
      <c r="U264" s="34">
        <v>180</v>
      </c>
      <c r="V264" s="34">
        <v>200</v>
      </c>
      <c r="W264">
        <v>220</v>
      </c>
      <c r="X264">
        <v>240</v>
      </c>
      <c r="Y264">
        <v>260</v>
      </c>
      <c r="Z264">
        <v>280</v>
      </c>
      <c r="AA264">
        <v>300</v>
      </c>
      <c r="AB264">
        <v>320</v>
      </c>
      <c r="AC264">
        <v>340</v>
      </c>
      <c r="AD264">
        <v>360</v>
      </c>
      <c r="AE264">
        <v>380</v>
      </c>
      <c r="AF264">
        <v>400</v>
      </c>
    </row>
    <row r="265" spans="1:49">
      <c r="A265" s="10" t="s">
        <v>417</v>
      </c>
      <c r="B265" s="62" t="s">
        <v>591</v>
      </c>
      <c r="C265" s="59" t="s">
        <v>622</v>
      </c>
      <c r="D265" s="59" t="s">
        <v>619</v>
      </c>
      <c r="E265" s="61" t="s">
        <v>818</v>
      </c>
      <c r="F265">
        <v>1</v>
      </c>
      <c r="G265" s="34">
        <v>0.01</v>
      </c>
      <c r="H265">
        <v>0.125</v>
      </c>
      <c r="I265" s="34">
        <v>328.22140254296716</v>
      </c>
      <c r="J265">
        <v>-109.23396429380057</v>
      </c>
      <c r="K265">
        <v>27.066634349757077</v>
      </c>
      <c r="L265">
        <v>-7.414168470733451E-3</v>
      </c>
      <c r="M265" s="34">
        <v>6208.7447340670633</v>
      </c>
      <c r="N265">
        <v>-1423.8327593256329</v>
      </c>
      <c r="O265">
        <v>148.01532586556328</v>
      </c>
      <c r="P265">
        <v>41.714980172542873</v>
      </c>
      <c r="Q265" s="34">
        <v>-2.6224648261386142E-3</v>
      </c>
      <c r="R265" s="46">
        <v>85</v>
      </c>
      <c r="S265">
        <v>-3.5000000000000003E-2</v>
      </c>
      <c r="T265">
        <v>3.5</v>
      </c>
      <c r="U265" t="s">
        <v>403</v>
      </c>
      <c r="V265" t="s">
        <v>418</v>
      </c>
      <c r="W265" t="s">
        <v>419</v>
      </c>
      <c r="X265" t="s">
        <v>420</v>
      </c>
      <c r="Y265" t="s">
        <v>421</v>
      </c>
      <c r="Z265" t="s">
        <v>405</v>
      </c>
      <c r="AA265" t="s">
        <v>406</v>
      </c>
      <c r="AB265" t="s">
        <v>407</v>
      </c>
      <c r="AC265" t="s">
        <v>408</v>
      </c>
      <c r="AD265" t="s">
        <v>409</v>
      </c>
      <c r="AE265" t="s">
        <v>410</v>
      </c>
      <c r="AH265">
        <v>0</v>
      </c>
      <c r="AI265">
        <v>0</v>
      </c>
      <c r="AJ265">
        <v>0</v>
      </c>
      <c r="AK265">
        <v>0</v>
      </c>
      <c r="AL265">
        <v>0</v>
      </c>
      <c r="AM265">
        <v>0</v>
      </c>
      <c r="AN265">
        <v>0</v>
      </c>
      <c r="AO265">
        <v>0</v>
      </c>
      <c r="AP265">
        <v>0</v>
      </c>
      <c r="AQ265">
        <v>0</v>
      </c>
      <c r="AR265">
        <v>0</v>
      </c>
      <c r="AS265">
        <v>0</v>
      </c>
      <c r="AT265">
        <v>0</v>
      </c>
      <c r="AU265">
        <v>0</v>
      </c>
      <c r="AV265">
        <v>0</v>
      </c>
      <c r="AW265">
        <v>0</v>
      </c>
    </row>
    <row r="266" spans="1:49">
      <c r="C266" s="59" t="s">
        <v>818</v>
      </c>
      <c r="D266" s="59" t="s">
        <v>818</v>
      </c>
      <c r="E266" s="61" t="s">
        <v>818</v>
      </c>
      <c r="F266">
        <v>1</v>
      </c>
      <c r="U266">
        <v>139</v>
      </c>
      <c r="V266">
        <v>148</v>
      </c>
      <c r="W266">
        <v>156</v>
      </c>
      <c r="X266">
        <v>164</v>
      </c>
      <c r="Y266">
        <v>172</v>
      </c>
      <c r="Z266">
        <v>182</v>
      </c>
      <c r="AA266">
        <v>200</v>
      </c>
      <c r="AB266">
        <v>220</v>
      </c>
      <c r="AC266">
        <v>240</v>
      </c>
      <c r="AD266">
        <v>260</v>
      </c>
      <c r="AE266">
        <v>280</v>
      </c>
      <c r="AH266">
        <v>0</v>
      </c>
      <c r="AI266">
        <v>0</v>
      </c>
      <c r="AJ266">
        <v>0</v>
      </c>
      <c r="AK266">
        <v>0</v>
      </c>
      <c r="AL266">
        <v>0</v>
      </c>
      <c r="AM266">
        <v>0</v>
      </c>
      <c r="AN266">
        <v>0</v>
      </c>
      <c r="AO266">
        <v>0</v>
      </c>
      <c r="AP266">
        <v>0</v>
      </c>
      <c r="AQ266">
        <v>0</v>
      </c>
      <c r="AR266">
        <v>0</v>
      </c>
      <c r="AS266">
        <v>0</v>
      </c>
      <c r="AT266">
        <v>0</v>
      </c>
      <c r="AU266">
        <v>0</v>
      </c>
      <c r="AV266">
        <v>0</v>
      </c>
      <c r="AW266">
        <v>0</v>
      </c>
    </row>
    <row r="267" spans="1:49">
      <c r="A267" s="10" t="s">
        <v>537</v>
      </c>
      <c r="B267" s="62" t="s">
        <v>335</v>
      </c>
      <c r="C267" s="59" t="s">
        <v>818</v>
      </c>
      <c r="D267" s="59" t="s">
        <v>818</v>
      </c>
      <c r="E267" s="61" t="s">
        <v>818</v>
      </c>
      <c r="F267">
        <v>1</v>
      </c>
      <c r="G267" s="34">
        <v>0.15</v>
      </c>
      <c r="H267">
        <v>1</v>
      </c>
      <c r="I267" s="34">
        <v>0.36109108734403</v>
      </c>
      <c r="J267">
        <v>-1.3489193957219268</v>
      </c>
      <c r="K267">
        <v>3.2410605581105183</v>
      </c>
      <c r="L267">
        <v>1.5389650267379013E-2</v>
      </c>
      <c r="M267" s="34">
        <v>0.34089377218859118</v>
      </c>
      <c r="N267">
        <v>-0.92002453701591747</v>
      </c>
      <c r="O267">
        <v>1.1560074485007117</v>
      </c>
      <c r="P267">
        <v>2.7934845783266145</v>
      </c>
      <c r="Q267" s="34">
        <v>-2.5073149188118821E-3</v>
      </c>
      <c r="R267" s="46">
        <v>25</v>
      </c>
      <c r="S267">
        <v>-3.0000000000000001E-3</v>
      </c>
      <c r="T267">
        <v>3.5</v>
      </c>
      <c r="U267">
        <v>2</v>
      </c>
      <c r="V267" s="10">
        <v>3</v>
      </c>
      <c r="W267">
        <v>4</v>
      </c>
      <c r="X267" s="10"/>
    </row>
    <row r="268" spans="1:49">
      <c r="C268" s="59" t="s">
        <v>818</v>
      </c>
      <c r="D268" s="59" t="s">
        <v>818</v>
      </c>
      <c r="E268" s="61" t="s">
        <v>818</v>
      </c>
      <c r="F268">
        <v>1</v>
      </c>
      <c r="U268">
        <v>80</v>
      </c>
      <c r="V268">
        <v>100</v>
      </c>
      <c r="W268">
        <v>120</v>
      </c>
    </row>
    <row r="269" spans="1:49">
      <c r="A269" t="s">
        <v>963</v>
      </c>
      <c r="B269" t="s">
        <v>335</v>
      </c>
      <c r="C269" s="59" t="s">
        <v>622</v>
      </c>
      <c r="D269" s="59" t="s">
        <v>609</v>
      </c>
      <c r="E269" s="61" t="s">
        <v>818</v>
      </c>
      <c r="F269">
        <v>1</v>
      </c>
      <c r="G269" s="34">
        <v>0.15</v>
      </c>
      <c r="H269">
        <v>3</v>
      </c>
      <c r="I269" s="34">
        <v>2.1737014330952459E-2</v>
      </c>
      <c r="J269">
        <v>-0.22689808973834413</v>
      </c>
      <c r="K269">
        <v>1.5817261881100477</v>
      </c>
      <c r="L269">
        <v>-3.4840636207619791E-3</v>
      </c>
      <c r="M269" s="34">
        <v>1.0763818159418004E-2</v>
      </c>
      <c r="N269">
        <v>-7.7822938759518567E-2</v>
      </c>
      <c r="O269">
        <v>0.37180156876865111</v>
      </c>
      <c r="P269">
        <v>2.6241801522254282</v>
      </c>
      <c r="Q269" s="34">
        <v>-2.3147977028508768E-3</v>
      </c>
      <c r="R269" s="46">
        <v>85</v>
      </c>
      <c r="S269">
        <v>-1.6000000000000001E-3</v>
      </c>
      <c r="T269">
        <v>2.5</v>
      </c>
      <c r="U269" t="s">
        <v>419</v>
      </c>
      <c r="V269" t="s">
        <v>420</v>
      </c>
      <c r="W269" t="s">
        <v>421</v>
      </c>
      <c r="X269" s="34" t="s">
        <v>405</v>
      </c>
      <c r="Y269" t="s">
        <v>406</v>
      </c>
      <c r="Z269" t="s">
        <v>407</v>
      </c>
      <c r="AA269" t="s">
        <v>408</v>
      </c>
      <c r="AB269" t="s">
        <v>409</v>
      </c>
      <c r="AC269" t="s">
        <v>410</v>
      </c>
      <c r="AD269" t="s">
        <v>411</v>
      </c>
      <c r="AE269" t="s">
        <v>413</v>
      </c>
    </row>
    <row r="270" spans="1:49">
      <c r="C270" s="59" t="s">
        <v>818</v>
      </c>
      <c r="D270" s="59" t="s">
        <v>818</v>
      </c>
      <c r="E270" s="61" t="s">
        <v>818</v>
      </c>
      <c r="F270">
        <v>1</v>
      </c>
      <c r="U270">
        <v>156</v>
      </c>
      <c r="V270">
        <v>164</v>
      </c>
      <c r="W270">
        <v>172</v>
      </c>
      <c r="X270" s="34">
        <v>182</v>
      </c>
      <c r="Y270">
        <v>200</v>
      </c>
      <c r="Z270">
        <v>220</v>
      </c>
      <c r="AA270">
        <v>240</v>
      </c>
      <c r="AB270">
        <v>260</v>
      </c>
      <c r="AC270">
        <v>280</v>
      </c>
      <c r="AD270">
        <v>300</v>
      </c>
      <c r="AE270">
        <v>320</v>
      </c>
    </row>
    <row r="271" spans="1:49">
      <c r="A271" t="s">
        <v>672</v>
      </c>
      <c r="B271" s="62" t="s">
        <v>590</v>
      </c>
      <c r="C271" s="59" t="s">
        <v>622</v>
      </c>
      <c r="D271" s="59" t="s">
        <v>615</v>
      </c>
      <c r="E271" s="61">
        <v>6</v>
      </c>
      <c r="F271">
        <v>1</v>
      </c>
      <c r="G271" s="34">
        <v>0.3</v>
      </c>
      <c r="H271">
        <v>2</v>
      </c>
      <c r="I271" s="34">
        <v>6.3694363822451944E-2</v>
      </c>
      <c r="J271">
        <v>-0.42199700888817077</v>
      </c>
      <c r="K271">
        <v>1.6691734364684343</v>
      </c>
      <c r="L271">
        <v>1.6509962036198672E-2</v>
      </c>
      <c r="M271" s="34">
        <v>7.1310918498169173E-2</v>
      </c>
      <c r="N271">
        <v>-0.37495811492674208</v>
      </c>
      <c r="O271">
        <v>0.97515782804029483</v>
      </c>
      <c r="P271">
        <v>5.2766593516410252</v>
      </c>
      <c r="Q271" s="34">
        <v>-2.7562092676056333E-3</v>
      </c>
      <c r="R271" s="46">
        <v>85</v>
      </c>
      <c r="S271">
        <v>-5.0000000000000001E-3</v>
      </c>
      <c r="T271">
        <v>2.5</v>
      </c>
      <c r="U271" t="s">
        <v>409</v>
      </c>
      <c r="V271" s="58" t="s">
        <v>410</v>
      </c>
      <c r="W271" s="34" t="s">
        <v>411</v>
      </c>
      <c r="X271" t="s">
        <v>413</v>
      </c>
      <c r="Y271" t="s">
        <v>414</v>
      </c>
      <c r="Z271" t="s">
        <v>415</v>
      </c>
      <c r="AA271" t="s">
        <v>520</v>
      </c>
      <c r="AB271" t="s">
        <v>521</v>
      </c>
      <c r="AC271" t="s">
        <v>542</v>
      </c>
      <c r="AD271" t="s">
        <v>559</v>
      </c>
      <c r="AE271" s="10"/>
      <c r="AF271" s="10"/>
    </row>
    <row r="272" spans="1:49">
      <c r="C272" s="59" t="s">
        <v>818</v>
      </c>
      <c r="D272" s="59" t="s">
        <v>818</v>
      </c>
      <c r="E272" s="61" t="s">
        <v>818</v>
      </c>
      <c r="F272">
        <v>1</v>
      </c>
      <c r="U272">
        <v>260</v>
      </c>
      <c r="V272" s="34">
        <v>280</v>
      </c>
      <c r="W272" s="34">
        <v>300</v>
      </c>
      <c r="X272">
        <v>320</v>
      </c>
      <c r="Y272">
        <v>340</v>
      </c>
      <c r="Z272">
        <v>360</v>
      </c>
      <c r="AA272">
        <v>380</v>
      </c>
      <c r="AB272">
        <v>400</v>
      </c>
      <c r="AC272">
        <v>420</v>
      </c>
      <c r="AD272">
        <v>440</v>
      </c>
    </row>
    <row r="273" spans="1:49">
      <c r="A273" t="s">
        <v>673</v>
      </c>
      <c r="B273" s="62" t="s">
        <v>590</v>
      </c>
      <c r="C273" s="59" t="s">
        <v>622</v>
      </c>
      <c r="D273" s="59" t="s">
        <v>615</v>
      </c>
      <c r="E273" s="61">
        <v>12</v>
      </c>
      <c r="F273">
        <v>1</v>
      </c>
      <c r="G273" s="34">
        <v>0.15</v>
      </c>
      <c r="H273">
        <v>1</v>
      </c>
      <c r="I273" s="34">
        <v>0.50955491057961255</v>
      </c>
      <c r="J273">
        <v>-1.6879880355526751</v>
      </c>
      <c r="K273">
        <v>3.3383468729368628</v>
      </c>
      <c r="L273">
        <v>1.6509962036199838E-2</v>
      </c>
      <c r="M273" s="34">
        <v>1.1409746959707072</v>
      </c>
      <c r="N273">
        <v>-2.9996649194139375</v>
      </c>
      <c r="O273">
        <v>3.9006313121611815</v>
      </c>
      <c r="P273">
        <v>10.553318703282049</v>
      </c>
      <c r="Q273" s="34">
        <v>-2.7562092676056333E-3</v>
      </c>
      <c r="R273" s="46">
        <v>85</v>
      </c>
      <c r="S273">
        <v>-0.01</v>
      </c>
      <c r="T273">
        <v>2.5</v>
      </c>
      <c r="U273" t="s">
        <v>409</v>
      </c>
      <c r="V273" s="58" t="s">
        <v>410</v>
      </c>
      <c r="W273" s="34" t="s">
        <v>411</v>
      </c>
      <c r="X273" t="s">
        <v>413</v>
      </c>
      <c r="Y273" t="s">
        <v>414</v>
      </c>
      <c r="Z273" t="s">
        <v>415</v>
      </c>
      <c r="AA273" t="s">
        <v>520</v>
      </c>
      <c r="AB273" t="s">
        <v>521</v>
      </c>
      <c r="AC273" t="s">
        <v>542</v>
      </c>
      <c r="AD273" t="s">
        <v>559</v>
      </c>
      <c r="AE273" s="10"/>
      <c r="AF273" s="10"/>
    </row>
    <row r="274" spans="1:49">
      <c r="C274" s="59" t="s">
        <v>818</v>
      </c>
      <c r="D274" s="59" t="s">
        <v>818</v>
      </c>
      <c r="E274" s="61" t="s">
        <v>818</v>
      </c>
      <c r="F274">
        <v>1</v>
      </c>
      <c r="U274">
        <v>260</v>
      </c>
      <c r="V274" s="34">
        <v>280</v>
      </c>
      <c r="W274" s="34">
        <v>300</v>
      </c>
      <c r="X274">
        <v>320</v>
      </c>
      <c r="Y274">
        <v>340</v>
      </c>
      <c r="Z274">
        <v>360</v>
      </c>
      <c r="AA274">
        <v>380</v>
      </c>
      <c r="AB274">
        <v>400</v>
      </c>
      <c r="AC274">
        <v>420</v>
      </c>
      <c r="AD274">
        <v>440</v>
      </c>
    </row>
    <row r="275" spans="1:49">
      <c r="A275" t="s">
        <v>422</v>
      </c>
      <c r="B275" t="s">
        <v>335</v>
      </c>
      <c r="C275" s="59" t="s">
        <v>623</v>
      </c>
      <c r="D275" s="59" t="s">
        <v>624</v>
      </c>
      <c r="E275" s="61" t="s">
        <v>818</v>
      </c>
      <c r="F275">
        <v>1</v>
      </c>
      <c r="G275" s="34">
        <v>0.1</v>
      </c>
      <c r="H275">
        <v>0.5</v>
      </c>
      <c r="I275" s="34">
        <v>0</v>
      </c>
      <c r="J275">
        <v>-1.5790000000563047</v>
      </c>
      <c r="K275">
        <v>3.2643000000098623</v>
      </c>
      <c r="L275">
        <v>5.0899999999425558E-2</v>
      </c>
      <c r="M275" s="34">
        <v>0</v>
      </c>
      <c r="N275">
        <v>-0.47620000007263941</v>
      </c>
      <c r="O275">
        <v>1.0714000000125365</v>
      </c>
      <c r="P275">
        <v>3.0832999999992805</v>
      </c>
      <c r="Q275" s="34">
        <v>-2.9199999999999999E-3</v>
      </c>
      <c r="R275" s="46">
        <v>25</v>
      </c>
      <c r="S275">
        <v>-4.4999999999999997E-3</v>
      </c>
      <c r="T275">
        <v>12</v>
      </c>
      <c r="U275" s="34" t="s">
        <v>387</v>
      </c>
      <c r="V275" t="s">
        <v>388</v>
      </c>
      <c r="W275" t="s">
        <v>389</v>
      </c>
      <c r="X275" t="s">
        <v>400</v>
      </c>
      <c r="Y275" t="s">
        <v>392</v>
      </c>
      <c r="Z275" t="s">
        <v>393</v>
      </c>
      <c r="AA275" t="s">
        <v>394</v>
      </c>
      <c r="AB275" t="s">
        <v>395</v>
      </c>
      <c r="AC275" t="s">
        <v>396</v>
      </c>
      <c r="AD275" t="s">
        <v>397</v>
      </c>
      <c r="AE275">
        <v>0</v>
      </c>
      <c r="AF275">
        <v>0</v>
      </c>
      <c r="AG275">
        <v>0</v>
      </c>
      <c r="AH275">
        <v>0</v>
      </c>
      <c r="AI275">
        <v>0</v>
      </c>
      <c r="AJ275">
        <v>0</v>
      </c>
      <c r="AK275">
        <v>0</v>
      </c>
      <c r="AL275">
        <v>0</v>
      </c>
      <c r="AM275">
        <v>0</v>
      </c>
      <c r="AN275">
        <v>0</v>
      </c>
      <c r="AO275">
        <v>0</v>
      </c>
      <c r="AP275">
        <v>0</v>
      </c>
      <c r="AQ275">
        <v>0</v>
      </c>
      <c r="AR275">
        <v>0</v>
      </c>
      <c r="AS275">
        <v>0</v>
      </c>
      <c r="AT275">
        <v>0</v>
      </c>
      <c r="AU275">
        <v>0</v>
      </c>
      <c r="AV275">
        <v>0</v>
      </c>
      <c r="AW275">
        <v>0</v>
      </c>
    </row>
    <row r="276" spans="1:49">
      <c r="C276" s="59" t="s">
        <v>818</v>
      </c>
      <c r="D276" s="59" t="s">
        <v>818</v>
      </c>
      <c r="E276" s="61" t="s">
        <v>818</v>
      </c>
      <c r="F276">
        <v>1</v>
      </c>
      <c r="U276" s="34">
        <v>51.7</v>
      </c>
      <c r="V276">
        <v>56.8</v>
      </c>
      <c r="W276">
        <v>62</v>
      </c>
      <c r="X276">
        <v>67.2</v>
      </c>
      <c r="Y276">
        <v>73.900000000000006</v>
      </c>
      <c r="Z276">
        <v>80.599999999999994</v>
      </c>
      <c r="AA276">
        <v>87.4</v>
      </c>
      <c r="AB276">
        <v>93.9</v>
      </c>
      <c r="AC276">
        <v>100</v>
      </c>
      <c r="AD276">
        <v>107</v>
      </c>
      <c r="AE276">
        <v>0</v>
      </c>
      <c r="AF276">
        <v>0</v>
      </c>
      <c r="AG276">
        <v>0</v>
      </c>
      <c r="AH276">
        <v>0</v>
      </c>
      <c r="AI276">
        <v>0</v>
      </c>
      <c r="AJ276">
        <v>0</v>
      </c>
      <c r="AK276">
        <v>0</v>
      </c>
      <c r="AL276">
        <v>0</v>
      </c>
      <c r="AM276">
        <v>0</v>
      </c>
      <c r="AN276">
        <v>0</v>
      </c>
      <c r="AO276">
        <v>0</v>
      </c>
      <c r="AP276">
        <v>0</v>
      </c>
      <c r="AQ276">
        <v>0</v>
      </c>
      <c r="AR276">
        <v>0</v>
      </c>
      <c r="AS276">
        <v>0</v>
      </c>
      <c r="AT276">
        <v>0</v>
      </c>
      <c r="AU276">
        <v>0</v>
      </c>
      <c r="AV276">
        <v>0</v>
      </c>
      <c r="AW276">
        <v>0</v>
      </c>
    </row>
    <row r="277" spans="1:49">
      <c r="A277" t="s">
        <v>423</v>
      </c>
      <c r="B277" t="s">
        <v>335</v>
      </c>
      <c r="C277" s="59" t="s">
        <v>625</v>
      </c>
      <c r="D277" s="59" t="s">
        <v>624</v>
      </c>
      <c r="E277" s="61" t="s">
        <v>818</v>
      </c>
      <c r="F277">
        <v>1</v>
      </c>
      <c r="G277" s="34">
        <v>0.1</v>
      </c>
      <c r="H277">
        <v>1</v>
      </c>
      <c r="I277" s="34">
        <v>0.14177152055136813</v>
      </c>
      <c r="J277">
        <v>-0.99681765626063812</v>
      </c>
      <c r="K277">
        <v>3.2265188283570287</v>
      </c>
      <c r="L277">
        <v>-1.324988097667161E-2</v>
      </c>
      <c r="M277" s="34">
        <v>0.57891737891737372</v>
      </c>
      <c r="N277">
        <v>-1.3545299145299077</v>
      </c>
      <c r="O277">
        <v>1.4992364672364653</v>
      </c>
      <c r="P277">
        <v>2.6663760683760684</v>
      </c>
      <c r="Q277" s="34">
        <v>-2.3446000000000001E-3</v>
      </c>
      <c r="R277" s="46">
        <v>25</v>
      </c>
      <c r="S277">
        <v>-3.0000000000000001E-3</v>
      </c>
      <c r="T277">
        <v>9</v>
      </c>
      <c r="U277" s="34" t="s">
        <v>389</v>
      </c>
      <c r="V277" t="s">
        <v>400</v>
      </c>
      <c r="W277" t="s">
        <v>392</v>
      </c>
      <c r="X277" t="s">
        <v>393</v>
      </c>
      <c r="Y277" t="s">
        <v>394</v>
      </c>
      <c r="Z277" t="s">
        <v>395</v>
      </c>
      <c r="AA277" t="s">
        <v>396</v>
      </c>
      <c r="AB277" t="s">
        <v>397</v>
      </c>
      <c r="AC277" t="s">
        <v>398</v>
      </c>
      <c r="AD277" t="s">
        <v>401</v>
      </c>
      <c r="AE277" t="s">
        <v>402</v>
      </c>
      <c r="AF277">
        <v>0</v>
      </c>
      <c r="AG277">
        <v>0</v>
      </c>
      <c r="AH277">
        <v>0</v>
      </c>
      <c r="AI277">
        <v>0</v>
      </c>
      <c r="AJ277">
        <v>0</v>
      </c>
      <c r="AK277">
        <v>0</v>
      </c>
      <c r="AL277">
        <v>0</v>
      </c>
      <c r="AM277">
        <v>0</v>
      </c>
      <c r="AN277">
        <v>0</v>
      </c>
      <c r="AO277">
        <v>0</v>
      </c>
      <c r="AP277">
        <v>0</v>
      </c>
      <c r="AQ277">
        <v>0</v>
      </c>
      <c r="AR277">
        <v>0</v>
      </c>
      <c r="AS277">
        <v>0</v>
      </c>
      <c r="AT277">
        <v>0</v>
      </c>
      <c r="AU277">
        <v>0</v>
      </c>
      <c r="AV277">
        <v>0</v>
      </c>
      <c r="AW277">
        <v>0</v>
      </c>
    </row>
    <row r="278" spans="1:49">
      <c r="C278" s="59" t="s">
        <v>818</v>
      </c>
      <c r="D278" s="59" t="s">
        <v>818</v>
      </c>
      <c r="E278" s="61" t="s">
        <v>818</v>
      </c>
      <c r="F278">
        <v>1</v>
      </c>
      <c r="U278" s="34">
        <v>62</v>
      </c>
      <c r="V278">
        <v>67.2</v>
      </c>
      <c r="W278">
        <v>73.900000000000006</v>
      </c>
      <c r="X278">
        <v>80.599999999999994</v>
      </c>
      <c r="Y278">
        <v>87.4</v>
      </c>
      <c r="Z278">
        <v>93.9</v>
      </c>
      <c r="AA278">
        <v>100</v>
      </c>
      <c r="AB278">
        <v>107</v>
      </c>
      <c r="AC278">
        <v>114</v>
      </c>
      <c r="AD278">
        <v>122</v>
      </c>
      <c r="AE278">
        <v>130</v>
      </c>
      <c r="AF278">
        <v>0</v>
      </c>
      <c r="AG278">
        <v>0</v>
      </c>
      <c r="AH278">
        <v>0</v>
      </c>
      <c r="AI278">
        <v>0</v>
      </c>
      <c r="AJ278">
        <v>0</v>
      </c>
      <c r="AK278">
        <v>0</v>
      </c>
      <c r="AL278">
        <v>0</v>
      </c>
      <c r="AM278">
        <v>0</v>
      </c>
      <c r="AN278">
        <v>0</v>
      </c>
      <c r="AO278">
        <v>0</v>
      </c>
      <c r="AP278">
        <v>0</v>
      </c>
      <c r="AQ278">
        <v>0</v>
      </c>
      <c r="AR278">
        <v>0</v>
      </c>
      <c r="AS278">
        <v>0</v>
      </c>
      <c r="AT278">
        <v>0</v>
      </c>
      <c r="AU278">
        <v>0</v>
      </c>
      <c r="AV278">
        <v>0</v>
      </c>
      <c r="AW278">
        <v>0</v>
      </c>
    </row>
    <row r="279" spans="1:49">
      <c r="A279" s="10" t="s">
        <v>528</v>
      </c>
      <c r="B279" s="62" t="s">
        <v>335</v>
      </c>
      <c r="C279" s="59" t="s">
        <v>625</v>
      </c>
      <c r="D279" s="59" t="s">
        <v>609</v>
      </c>
      <c r="E279" s="61" t="s">
        <v>818</v>
      </c>
      <c r="F279">
        <v>1</v>
      </c>
      <c r="G279" s="34">
        <v>0.1</v>
      </c>
      <c r="H279">
        <v>1</v>
      </c>
      <c r="I279" s="34">
        <v>0.3717386699226678</v>
      </c>
      <c r="J279">
        <v>-1.5011550132682117</v>
      </c>
      <c r="K279">
        <v>3.2959609687586497</v>
      </c>
      <c r="L279">
        <v>1.4366854586893629E-2</v>
      </c>
      <c r="M279" s="34">
        <v>0.28524367399267681</v>
      </c>
      <c r="N279">
        <v>-0.74991622985348438</v>
      </c>
      <c r="O279">
        <v>0.97515782804029538</v>
      </c>
      <c r="P279">
        <v>2.6383296758205121</v>
      </c>
      <c r="Q279" s="34">
        <v>-2.784591257029703E-3</v>
      </c>
      <c r="R279" s="46">
        <v>85</v>
      </c>
      <c r="S279">
        <v>-2.3E-3</v>
      </c>
      <c r="T279">
        <v>9</v>
      </c>
      <c r="U279" s="34" t="s">
        <v>389</v>
      </c>
      <c r="V279" t="s">
        <v>400</v>
      </c>
      <c r="W279" t="s">
        <v>392</v>
      </c>
      <c r="X279" t="s">
        <v>393</v>
      </c>
      <c r="Y279" t="s">
        <v>394</v>
      </c>
      <c r="Z279" t="s">
        <v>395</v>
      </c>
      <c r="AA279" t="s">
        <v>396</v>
      </c>
      <c r="AB279" t="s">
        <v>397</v>
      </c>
      <c r="AC279" t="s">
        <v>398</v>
      </c>
      <c r="AD279" t="s">
        <v>401</v>
      </c>
      <c r="AE279" t="s">
        <v>402</v>
      </c>
      <c r="AF279">
        <v>0</v>
      </c>
      <c r="AG279">
        <v>0</v>
      </c>
      <c r="AH279">
        <v>0</v>
      </c>
      <c r="AI279">
        <v>0</v>
      </c>
      <c r="AJ279">
        <v>0</v>
      </c>
      <c r="AK279">
        <v>0</v>
      </c>
      <c r="AL279">
        <v>0</v>
      </c>
      <c r="AM279">
        <v>0</v>
      </c>
      <c r="AN279">
        <v>0</v>
      </c>
      <c r="AO279">
        <v>0</v>
      </c>
      <c r="AP279">
        <v>0</v>
      </c>
      <c r="AQ279">
        <v>0</v>
      </c>
      <c r="AR279">
        <v>0</v>
      </c>
      <c r="AS279">
        <v>0</v>
      </c>
      <c r="AT279">
        <v>0</v>
      </c>
      <c r="AU279">
        <v>0</v>
      </c>
      <c r="AV279">
        <v>0</v>
      </c>
      <c r="AW279">
        <v>0</v>
      </c>
    </row>
    <row r="280" spans="1:49">
      <c r="C280" s="59" t="s">
        <v>818</v>
      </c>
      <c r="D280" s="59" t="s">
        <v>818</v>
      </c>
      <c r="E280" s="61" t="s">
        <v>818</v>
      </c>
      <c r="F280">
        <v>1</v>
      </c>
      <c r="U280" s="34">
        <v>62</v>
      </c>
      <c r="V280">
        <v>67.2</v>
      </c>
      <c r="W280">
        <v>73.900000000000006</v>
      </c>
      <c r="X280">
        <v>80.599999999999994</v>
      </c>
      <c r="Y280">
        <v>87.4</v>
      </c>
      <c r="Z280">
        <v>93.9</v>
      </c>
      <c r="AA280">
        <v>100</v>
      </c>
      <c r="AB280">
        <v>107</v>
      </c>
      <c r="AC280">
        <v>114</v>
      </c>
      <c r="AD280">
        <v>122</v>
      </c>
      <c r="AE280">
        <v>130</v>
      </c>
      <c r="AF280">
        <v>0</v>
      </c>
      <c r="AG280">
        <v>0</v>
      </c>
      <c r="AH280">
        <v>0</v>
      </c>
      <c r="AI280">
        <v>0</v>
      </c>
      <c r="AJ280">
        <v>0</v>
      </c>
      <c r="AK280">
        <v>0</v>
      </c>
      <c r="AL280">
        <v>0</v>
      </c>
      <c r="AM280">
        <v>0</v>
      </c>
      <c r="AN280">
        <v>0</v>
      </c>
      <c r="AO280">
        <v>0</v>
      </c>
      <c r="AP280">
        <v>0</v>
      </c>
      <c r="AQ280">
        <v>0</v>
      </c>
      <c r="AR280">
        <v>0</v>
      </c>
      <c r="AS280">
        <v>0</v>
      </c>
      <c r="AT280">
        <v>0</v>
      </c>
      <c r="AU280">
        <v>0</v>
      </c>
      <c r="AV280">
        <v>0</v>
      </c>
      <c r="AW280">
        <v>0</v>
      </c>
    </row>
    <row r="281" spans="1:49">
      <c r="A281" s="62" t="s">
        <v>681</v>
      </c>
      <c r="B281" s="62" t="s">
        <v>335</v>
      </c>
      <c r="C281" s="59" t="s">
        <v>625</v>
      </c>
      <c r="D281" s="59" t="s">
        <v>682</v>
      </c>
      <c r="E281" s="61" t="s">
        <v>818</v>
      </c>
      <c r="F281">
        <v>1</v>
      </c>
      <c r="G281" s="34">
        <v>0.3</v>
      </c>
      <c r="H281">
        <v>1.5</v>
      </c>
      <c r="I281" s="34">
        <v>4.8332299603173583E-2</v>
      </c>
      <c r="J281">
        <v>-0.34618517609126698</v>
      </c>
      <c r="K281">
        <v>1.2372358594047601</v>
      </c>
      <c r="L281">
        <v>2.6620825937500044E-2</v>
      </c>
      <c r="M281" s="34">
        <v>0.16085144510582183</v>
      </c>
      <c r="N281">
        <v>-0.63555041484788843</v>
      </c>
      <c r="O281">
        <v>1.0546341732142905</v>
      </c>
      <c r="P281">
        <v>2.907122796354165</v>
      </c>
      <c r="Q281" s="34">
        <v>-2.4735890482650434E-3</v>
      </c>
      <c r="R281" s="46">
        <v>25</v>
      </c>
      <c r="S281">
        <v>-3.8999999999999998E-3</v>
      </c>
      <c r="T281">
        <v>9</v>
      </c>
      <c r="U281" s="34" t="s">
        <v>410</v>
      </c>
      <c r="V281" t="s">
        <v>411</v>
      </c>
      <c r="W281" t="s">
        <v>413</v>
      </c>
      <c r="X281" t="s">
        <v>414</v>
      </c>
      <c r="Y281" t="s">
        <v>520</v>
      </c>
    </row>
    <row r="282" spans="1:49">
      <c r="C282" s="59" t="s">
        <v>818</v>
      </c>
      <c r="D282" s="59" t="s">
        <v>818</v>
      </c>
      <c r="E282" s="61" t="s">
        <v>818</v>
      </c>
      <c r="F282">
        <v>1</v>
      </c>
      <c r="U282" s="34">
        <v>280</v>
      </c>
      <c r="V282">
        <v>300</v>
      </c>
      <c r="W282">
        <v>320</v>
      </c>
      <c r="X282">
        <v>340</v>
      </c>
      <c r="Y282">
        <v>360</v>
      </c>
    </row>
    <row r="283" spans="1:49">
      <c r="A283" t="s">
        <v>424</v>
      </c>
      <c r="B283" t="s">
        <v>335</v>
      </c>
      <c r="C283" s="59" t="s">
        <v>626</v>
      </c>
      <c r="D283" s="59" t="s">
        <v>624</v>
      </c>
      <c r="E283" s="61" t="s">
        <v>818</v>
      </c>
      <c r="F283">
        <v>1</v>
      </c>
      <c r="G283" s="34">
        <v>0.1</v>
      </c>
      <c r="H283">
        <v>1.5</v>
      </c>
      <c r="I283" s="34">
        <v>6.8010829749961199E-2</v>
      </c>
      <c r="J283">
        <v>-0.69908074534161668</v>
      </c>
      <c r="K283">
        <v>3.1231945214206092</v>
      </c>
      <c r="L283">
        <v>-1.0396655518394499E-2</v>
      </c>
      <c r="M283" s="34">
        <v>0.16349237405107003</v>
      </c>
      <c r="N283">
        <v>-0.60265003126294092</v>
      </c>
      <c r="O283">
        <v>0.95524802141476972</v>
      </c>
      <c r="P283">
        <v>2.6324780857971009</v>
      </c>
      <c r="Q283" s="34">
        <v>-2.264E-3</v>
      </c>
      <c r="R283" s="46">
        <v>25</v>
      </c>
      <c r="S283">
        <v>-3.0000000000000001E-3</v>
      </c>
      <c r="T283">
        <v>4</v>
      </c>
      <c r="U283" s="34" t="s">
        <v>392</v>
      </c>
      <c r="V283" t="s">
        <v>393</v>
      </c>
      <c r="W283" t="s">
        <v>394</v>
      </c>
      <c r="X283" t="s">
        <v>395</v>
      </c>
      <c r="Y283" t="s">
        <v>396</v>
      </c>
      <c r="Z283" t="s">
        <v>397</v>
      </c>
      <c r="AA283" t="s">
        <v>398</v>
      </c>
      <c r="AB283" t="s">
        <v>401</v>
      </c>
      <c r="AC283" t="s">
        <v>402</v>
      </c>
      <c r="AD283" t="s">
        <v>403</v>
      </c>
      <c r="AE283" t="s">
        <v>418</v>
      </c>
      <c r="AF283">
        <v>0</v>
      </c>
      <c r="AG283">
        <v>0</v>
      </c>
      <c r="AH283">
        <v>0</v>
      </c>
      <c r="AI283">
        <v>0</v>
      </c>
      <c r="AJ283">
        <v>0</v>
      </c>
      <c r="AK283">
        <v>0</v>
      </c>
      <c r="AL283">
        <v>0</v>
      </c>
      <c r="AM283">
        <v>0</v>
      </c>
      <c r="AN283">
        <v>0</v>
      </c>
      <c r="AO283">
        <v>0</v>
      </c>
      <c r="AP283">
        <v>0</v>
      </c>
      <c r="AQ283">
        <v>0</v>
      </c>
      <c r="AR283">
        <v>0</v>
      </c>
      <c r="AS283">
        <v>0</v>
      </c>
      <c r="AT283">
        <v>0</v>
      </c>
      <c r="AU283">
        <v>0</v>
      </c>
      <c r="AV283">
        <v>0</v>
      </c>
      <c r="AW283">
        <v>0</v>
      </c>
    </row>
    <row r="284" spans="1:49">
      <c r="C284" s="59" t="s">
        <v>818</v>
      </c>
      <c r="D284" s="59" t="s">
        <v>818</v>
      </c>
      <c r="E284" s="61" t="s">
        <v>818</v>
      </c>
      <c r="F284">
        <v>1</v>
      </c>
      <c r="U284" s="34">
        <v>73.900000000000006</v>
      </c>
      <c r="V284">
        <v>80.599999999999994</v>
      </c>
      <c r="W284">
        <v>87.4</v>
      </c>
      <c r="X284">
        <v>93.9</v>
      </c>
      <c r="Y284">
        <v>100</v>
      </c>
      <c r="Z284">
        <v>107</v>
      </c>
      <c r="AA284">
        <v>114</v>
      </c>
      <c r="AB284">
        <v>122</v>
      </c>
      <c r="AC284">
        <v>130</v>
      </c>
      <c r="AD284">
        <v>139</v>
      </c>
      <c r="AE284">
        <v>148</v>
      </c>
      <c r="AF284">
        <v>0</v>
      </c>
      <c r="AG284">
        <v>0</v>
      </c>
      <c r="AH284">
        <v>0</v>
      </c>
      <c r="AI284">
        <v>0</v>
      </c>
      <c r="AJ284">
        <v>0</v>
      </c>
      <c r="AK284">
        <v>0</v>
      </c>
      <c r="AL284">
        <v>0</v>
      </c>
      <c r="AM284">
        <v>0</v>
      </c>
      <c r="AN284">
        <v>0</v>
      </c>
      <c r="AO284">
        <v>0</v>
      </c>
      <c r="AP284">
        <v>0</v>
      </c>
      <c r="AQ284">
        <v>0</v>
      </c>
      <c r="AR284">
        <v>0</v>
      </c>
      <c r="AS284">
        <v>0</v>
      </c>
      <c r="AT284">
        <v>0</v>
      </c>
      <c r="AU284">
        <v>0</v>
      </c>
      <c r="AV284">
        <v>0</v>
      </c>
      <c r="AW284">
        <v>0</v>
      </c>
    </row>
    <row r="285" spans="1:49">
      <c r="A285" s="62" t="s">
        <v>964</v>
      </c>
      <c r="B285" s="62" t="s">
        <v>335</v>
      </c>
      <c r="C285" s="59" t="s">
        <v>626</v>
      </c>
      <c r="D285" s="59" t="s">
        <v>609</v>
      </c>
      <c r="E285" s="62"/>
      <c r="F285">
        <v>1</v>
      </c>
      <c r="G285" s="34">
        <v>0.1</v>
      </c>
      <c r="H285">
        <v>1.5</v>
      </c>
      <c r="I285" s="34">
        <v>0.13983184827732764</v>
      </c>
      <c r="J285">
        <v>-0.76657327060041669</v>
      </c>
      <c r="K285">
        <v>3.1076912571837361</v>
      </c>
      <c r="L285">
        <v>2.1799513935319426E-4</v>
      </c>
      <c r="M285" s="34">
        <v>0.11672127525614361</v>
      </c>
      <c r="N285">
        <v>-0.3968071140786717</v>
      </c>
      <c r="O285">
        <v>0.69273238772999701</v>
      </c>
      <c r="P285">
        <v>2.601148111092531</v>
      </c>
      <c r="Q285" s="34">
        <v>-2.0495361409900987E-3</v>
      </c>
      <c r="R285" s="46">
        <v>85</v>
      </c>
      <c r="S285">
        <v>-1.8E-3</v>
      </c>
      <c r="T285">
        <v>4</v>
      </c>
      <c r="U285" s="34" t="s">
        <v>392</v>
      </c>
      <c r="V285" t="s">
        <v>393</v>
      </c>
      <c r="W285" t="s">
        <v>394</v>
      </c>
      <c r="X285" t="s">
        <v>395</v>
      </c>
      <c r="Y285" t="s">
        <v>396</v>
      </c>
      <c r="Z285" t="s">
        <v>397</v>
      </c>
      <c r="AA285" t="s">
        <v>398</v>
      </c>
      <c r="AB285" t="s">
        <v>401</v>
      </c>
      <c r="AC285" t="s">
        <v>402</v>
      </c>
      <c r="AD285" t="s">
        <v>403</v>
      </c>
      <c r="AE285" t="s">
        <v>418</v>
      </c>
      <c r="AF285" t="s">
        <v>419</v>
      </c>
      <c r="AG285" t="s">
        <v>420</v>
      </c>
      <c r="AH285" t="s">
        <v>421</v>
      </c>
      <c r="AI285">
        <v>0</v>
      </c>
      <c r="AJ285">
        <v>0</v>
      </c>
      <c r="AK285">
        <v>0</v>
      </c>
      <c r="AL285">
        <v>0</v>
      </c>
      <c r="AM285">
        <v>0</v>
      </c>
      <c r="AN285">
        <v>0</v>
      </c>
      <c r="AO285">
        <v>0</v>
      </c>
      <c r="AP285">
        <v>0</v>
      </c>
      <c r="AQ285">
        <v>0</v>
      </c>
      <c r="AR285">
        <v>0</v>
      </c>
      <c r="AS285">
        <v>0</v>
      </c>
      <c r="AT285">
        <v>0</v>
      </c>
      <c r="AU285">
        <v>0</v>
      </c>
      <c r="AV285">
        <v>0</v>
      </c>
      <c r="AW285">
        <v>0</v>
      </c>
    </row>
    <row r="286" spans="1:49">
      <c r="F286">
        <v>1</v>
      </c>
      <c r="U286" s="34">
        <v>73.900000000000006</v>
      </c>
      <c r="V286">
        <v>80.599999999999994</v>
      </c>
      <c r="W286">
        <v>87.4</v>
      </c>
      <c r="X286">
        <v>93.9</v>
      </c>
      <c r="Y286">
        <v>100</v>
      </c>
      <c r="Z286">
        <v>107</v>
      </c>
      <c r="AA286">
        <v>114</v>
      </c>
      <c r="AB286">
        <v>122</v>
      </c>
      <c r="AC286">
        <v>130</v>
      </c>
      <c r="AD286">
        <v>139</v>
      </c>
      <c r="AE286">
        <v>148</v>
      </c>
      <c r="AF286">
        <v>156</v>
      </c>
      <c r="AG286">
        <v>164</v>
      </c>
      <c r="AH286">
        <v>172</v>
      </c>
      <c r="AI286">
        <v>0</v>
      </c>
      <c r="AJ286">
        <v>0</v>
      </c>
      <c r="AK286">
        <v>0</v>
      </c>
      <c r="AL286">
        <v>0</v>
      </c>
      <c r="AM286">
        <v>0</v>
      </c>
      <c r="AN286">
        <v>0</v>
      </c>
      <c r="AO286">
        <v>0</v>
      </c>
      <c r="AP286">
        <v>0</v>
      </c>
      <c r="AQ286">
        <v>0</v>
      </c>
      <c r="AR286">
        <v>0</v>
      </c>
      <c r="AS286">
        <v>0</v>
      </c>
      <c r="AT286">
        <v>0</v>
      </c>
      <c r="AU286">
        <v>0</v>
      </c>
      <c r="AV286">
        <v>0</v>
      </c>
      <c r="AW286">
        <v>0</v>
      </c>
    </row>
    <row r="287" spans="1:49">
      <c r="A287" s="62" t="s">
        <v>905</v>
      </c>
      <c r="B287" t="s">
        <v>335</v>
      </c>
      <c r="C287" s="59" t="s">
        <v>626</v>
      </c>
      <c r="D287" s="59" t="s">
        <v>609</v>
      </c>
      <c r="E287" s="61" t="s">
        <v>818</v>
      </c>
      <c r="F287">
        <v>1</v>
      </c>
      <c r="G287" s="34">
        <v>0.1</v>
      </c>
      <c r="H287">
        <v>2</v>
      </c>
      <c r="I287" s="34">
        <v>0.11722758897334479</v>
      </c>
      <c r="J287">
        <v>-0.69682917038005199</v>
      </c>
      <c r="K287">
        <v>3.0543922783267434</v>
      </c>
      <c r="L287">
        <v>1.1298143079964129E-2</v>
      </c>
      <c r="M287" s="34">
        <v>4.0494077189020421E-2</v>
      </c>
      <c r="N287">
        <v>-0.21478307412107497</v>
      </c>
      <c r="O287">
        <v>0.50844238542532372</v>
      </c>
      <c r="P287">
        <v>2.5466199081214893</v>
      </c>
      <c r="Q287" s="34">
        <v>-1.9816851041584162E-3</v>
      </c>
      <c r="R287" s="46">
        <v>85</v>
      </c>
      <c r="S287">
        <v>-1.2999999999999999E-3</v>
      </c>
      <c r="T287">
        <v>3</v>
      </c>
      <c r="U287" s="34" t="s">
        <v>392</v>
      </c>
      <c r="V287" t="s">
        <v>393</v>
      </c>
      <c r="W287" t="s">
        <v>394</v>
      </c>
      <c r="X287" t="s">
        <v>395</v>
      </c>
      <c r="Y287" t="s">
        <v>396</v>
      </c>
      <c r="Z287" t="s">
        <v>397</v>
      </c>
      <c r="AA287" t="s">
        <v>398</v>
      </c>
      <c r="AB287" t="s">
        <v>401</v>
      </c>
      <c r="AC287" t="s">
        <v>402</v>
      </c>
      <c r="AD287" t="s">
        <v>403</v>
      </c>
      <c r="AE287" t="s">
        <v>418</v>
      </c>
      <c r="AF287" t="s">
        <v>419</v>
      </c>
      <c r="AG287" t="s">
        <v>420</v>
      </c>
      <c r="AH287" t="s">
        <v>421</v>
      </c>
    </row>
    <row r="288" spans="1:49">
      <c r="C288" s="59" t="s">
        <v>818</v>
      </c>
      <c r="D288" s="59" t="s">
        <v>818</v>
      </c>
      <c r="E288" s="61" t="s">
        <v>818</v>
      </c>
      <c r="F288">
        <v>1</v>
      </c>
      <c r="U288" s="34">
        <v>73.900000000000006</v>
      </c>
      <c r="V288">
        <v>80.599999999999994</v>
      </c>
      <c r="W288">
        <v>87.4</v>
      </c>
      <c r="X288">
        <v>93.9</v>
      </c>
      <c r="Y288">
        <v>100</v>
      </c>
      <c r="Z288">
        <v>107</v>
      </c>
      <c r="AA288">
        <v>114</v>
      </c>
      <c r="AB288">
        <v>122</v>
      </c>
      <c r="AC288">
        <v>130</v>
      </c>
      <c r="AD288">
        <v>139</v>
      </c>
      <c r="AE288">
        <v>148</v>
      </c>
      <c r="AF288">
        <v>156</v>
      </c>
      <c r="AG288">
        <v>164</v>
      </c>
      <c r="AH288">
        <v>172</v>
      </c>
    </row>
    <row r="289" spans="1:49">
      <c r="A289" s="62" t="s">
        <v>904</v>
      </c>
      <c r="B289" s="62" t="s">
        <v>335</v>
      </c>
      <c r="C289" s="59" t="s">
        <v>626</v>
      </c>
      <c r="D289" s="59" t="s">
        <v>836</v>
      </c>
      <c r="E289" s="62"/>
      <c r="F289">
        <v>1</v>
      </c>
      <c r="G289" s="34">
        <v>0.1</v>
      </c>
      <c r="H289">
        <v>2</v>
      </c>
      <c r="I289" s="34">
        <v>0.12437725579683541</v>
      </c>
      <c r="J289">
        <v>-0.72135881577720795</v>
      </c>
      <c r="K289">
        <v>3.0775576767537753</v>
      </c>
      <c r="L289">
        <v>5.8885932265971275E-3</v>
      </c>
      <c r="M289" s="34">
        <v>4.0494077189020421E-2</v>
      </c>
      <c r="N289">
        <v>-0.21478307412107497</v>
      </c>
      <c r="O289">
        <v>0.50844238542532372</v>
      </c>
      <c r="P289">
        <v>2.5466199081214893</v>
      </c>
      <c r="Q289" s="34">
        <v>-1.8438218003960407E-3</v>
      </c>
      <c r="R289" s="46">
        <v>85</v>
      </c>
      <c r="S289">
        <v>-1.2999999999999999E-3</v>
      </c>
      <c r="T289">
        <v>3</v>
      </c>
      <c r="U289" s="34" t="s">
        <v>392</v>
      </c>
      <c r="V289" t="s">
        <v>393</v>
      </c>
      <c r="W289" t="s">
        <v>394</v>
      </c>
      <c r="X289" t="s">
        <v>395</v>
      </c>
      <c r="Y289" t="s">
        <v>396</v>
      </c>
      <c r="Z289" t="s">
        <v>397</v>
      </c>
      <c r="AA289" t="s">
        <v>398</v>
      </c>
      <c r="AB289" t="s">
        <v>401</v>
      </c>
      <c r="AC289" t="s">
        <v>402</v>
      </c>
      <c r="AD289" t="s">
        <v>403</v>
      </c>
      <c r="AE289" t="s">
        <v>418</v>
      </c>
      <c r="AF289" t="s">
        <v>419</v>
      </c>
      <c r="AG289" t="s">
        <v>420</v>
      </c>
      <c r="AH289" t="s">
        <v>421</v>
      </c>
      <c r="AI289" t="s">
        <v>405</v>
      </c>
      <c r="AJ289">
        <v>0</v>
      </c>
      <c r="AK289">
        <v>0</v>
      </c>
      <c r="AL289">
        <v>0</v>
      </c>
      <c r="AM289">
        <v>0</v>
      </c>
      <c r="AN289">
        <v>0</v>
      </c>
      <c r="AO289">
        <v>0</v>
      </c>
      <c r="AP289">
        <v>0</v>
      </c>
      <c r="AQ289">
        <v>0</v>
      </c>
      <c r="AR289">
        <v>0</v>
      </c>
      <c r="AS289">
        <v>0</v>
      </c>
      <c r="AT289">
        <v>0</v>
      </c>
      <c r="AU289">
        <v>0</v>
      </c>
      <c r="AV289">
        <v>0</v>
      </c>
      <c r="AW289">
        <v>0</v>
      </c>
    </row>
    <row r="290" spans="1:49">
      <c r="F290">
        <v>1</v>
      </c>
      <c r="U290" s="34">
        <v>73.900000000000006</v>
      </c>
      <c r="V290">
        <v>80.599999999999994</v>
      </c>
      <c r="W290">
        <v>87.4</v>
      </c>
      <c r="X290">
        <v>93.9</v>
      </c>
      <c r="Y290">
        <v>100</v>
      </c>
      <c r="Z290">
        <v>107</v>
      </c>
      <c r="AA290">
        <v>114</v>
      </c>
      <c r="AB290">
        <v>122</v>
      </c>
      <c r="AC290">
        <v>130</v>
      </c>
      <c r="AD290">
        <v>139</v>
      </c>
      <c r="AE290">
        <v>148</v>
      </c>
      <c r="AF290">
        <v>156</v>
      </c>
      <c r="AG290">
        <v>164</v>
      </c>
      <c r="AH290">
        <v>172</v>
      </c>
      <c r="AI290">
        <v>180</v>
      </c>
      <c r="AJ290">
        <v>0</v>
      </c>
      <c r="AK290">
        <v>0</v>
      </c>
      <c r="AL290">
        <v>0</v>
      </c>
      <c r="AM290">
        <v>0</v>
      </c>
      <c r="AN290">
        <v>0</v>
      </c>
      <c r="AO290">
        <v>0</v>
      </c>
      <c r="AP290">
        <v>0</v>
      </c>
      <c r="AQ290">
        <v>0</v>
      </c>
      <c r="AR290">
        <v>0</v>
      </c>
      <c r="AS290">
        <v>0</v>
      </c>
      <c r="AT290">
        <v>0</v>
      </c>
      <c r="AU290">
        <v>0</v>
      </c>
      <c r="AV290">
        <v>0</v>
      </c>
      <c r="AW290">
        <v>0</v>
      </c>
    </row>
    <row r="291" spans="1:49">
      <c r="A291" s="62" t="s">
        <v>903</v>
      </c>
      <c r="B291" s="62" t="s">
        <v>335</v>
      </c>
      <c r="C291" s="59" t="s">
        <v>626</v>
      </c>
      <c r="D291" s="59" t="s">
        <v>836</v>
      </c>
      <c r="E291" s="62"/>
      <c r="F291">
        <v>1</v>
      </c>
      <c r="G291" s="34">
        <v>0.1</v>
      </c>
      <c r="H291">
        <v>2</v>
      </c>
      <c r="I291" s="34">
        <v>0.12437725579683541</v>
      </c>
      <c r="J291">
        <v>-0.72135881577720795</v>
      </c>
      <c r="K291">
        <v>3.0775576767537753</v>
      </c>
      <c r="L291">
        <v>5.8885932265971275E-3</v>
      </c>
      <c r="M291" s="34">
        <v>4.0494077189020421E-2</v>
      </c>
      <c r="N291">
        <v>-0.21478307412107497</v>
      </c>
      <c r="O291">
        <v>0.50844238542532372</v>
      </c>
      <c r="P291">
        <v>2.5466199081214893</v>
      </c>
      <c r="Q291" s="34">
        <v>-1.8438218003960407E-3</v>
      </c>
      <c r="R291" s="46">
        <v>85</v>
      </c>
      <c r="S291">
        <v>-1.2999999999999999E-3</v>
      </c>
      <c r="T291">
        <v>3</v>
      </c>
      <c r="U291" s="34" t="s">
        <v>392</v>
      </c>
      <c r="V291" t="s">
        <v>393</v>
      </c>
      <c r="W291" t="s">
        <v>394</v>
      </c>
      <c r="X291" t="s">
        <v>395</v>
      </c>
      <c r="Y291" t="s">
        <v>396</v>
      </c>
      <c r="Z291" t="s">
        <v>397</v>
      </c>
      <c r="AA291" t="s">
        <v>398</v>
      </c>
      <c r="AB291" t="s">
        <v>401</v>
      </c>
      <c r="AC291" t="s">
        <v>402</v>
      </c>
      <c r="AD291" t="s">
        <v>403</v>
      </c>
      <c r="AE291" t="s">
        <v>418</v>
      </c>
      <c r="AF291" t="s">
        <v>419</v>
      </c>
      <c r="AG291" t="s">
        <v>420</v>
      </c>
      <c r="AH291" t="s">
        <v>421</v>
      </c>
      <c r="AI291" t="s">
        <v>405</v>
      </c>
      <c r="AJ291">
        <v>0</v>
      </c>
      <c r="AK291">
        <v>0</v>
      </c>
      <c r="AL291">
        <v>0</v>
      </c>
      <c r="AM291">
        <v>0</v>
      </c>
      <c r="AN291">
        <v>0</v>
      </c>
      <c r="AO291">
        <v>0</v>
      </c>
      <c r="AP291">
        <v>0</v>
      </c>
      <c r="AQ291">
        <v>0</v>
      </c>
      <c r="AR291">
        <v>0</v>
      </c>
      <c r="AS291">
        <v>0</v>
      </c>
      <c r="AT291">
        <v>0</v>
      </c>
      <c r="AU291">
        <v>0</v>
      </c>
      <c r="AV291">
        <v>0</v>
      </c>
      <c r="AW291">
        <v>0</v>
      </c>
    </row>
    <row r="292" spans="1:49">
      <c r="F292">
        <v>1</v>
      </c>
      <c r="U292" s="34">
        <v>73.900000000000006</v>
      </c>
      <c r="V292">
        <v>80.599999999999994</v>
      </c>
      <c r="W292">
        <v>87.4</v>
      </c>
      <c r="X292">
        <v>93.9</v>
      </c>
      <c r="Y292">
        <v>100</v>
      </c>
      <c r="Z292">
        <v>107</v>
      </c>
      <c r="AA292">
        <v>114</v>
      </c>
      <c r="AB292">
        <v>122</v>
      </c>
      <c r="AC292">
        <v>130</v>
      </c>
      <c r="AD292">
        <v>139</v>
      </c>
      <c r="AE292">
        <v>148</v>
      </c>
      <c r="AF292">
        <v>156</v>
      </c>
      <c r="AG292">
        <v>164</v>
      </c>
      <c r="AH292">
        <v>172</v>
      </c>
      <c r="AI292">
        <v>180</v>
      </c>
      <c r="AJ292">
        <v>0</v>
      </c>
      <c r="AK292">
        <v>0</v>
      </c>
      <c r="AL292">
        <v>0</v>
      </c>
      <c r="AM292">
        <v>0</v>
      </c>
      <c r="AN292">
        <v>0</v>
      </c>
      <c r="AO292">
        <v>0</v>
      </c>
      <c r="AP292">
        <v>0</v>
      </c>
      <c r="AQ292">
        <v>0</v>
      </c>
      <c r="AR292">
        <v>0</v>
      </c>
      <c r="AS292">
        <v>0</v>
      </c>
      <c r="AT292">
        <v>0</v>
      </c>
      <c r="AU292">
        <v>0</v>
      </c>
      <c r="AV292">
        <v>0</v>
      </c>
      <c r="AW292">
        <v>0</v>
      </c>
    </row>
    <row r="293" spans="1:49">
      <c r="A293" t="s">
        <v>965</v>
      </c>
      <c r="B293" t="s">
        <v>335</v>
      </c>
      <c r="C293" s="59" t="s">
        <v>669</v>
      </c>
      <c r="D293" s="59" t="s">
        <v>608</v>
      </c>
      <c r="E293" s="61" t="s">
        <v>818</v>
      </c>
      <c r="F293">
        <v>1</v>
      </c>
      <c r="G293" s="34">
        <v>0.35</v>
      </c>
      <c r="H293">
        <v>3</v>
      </c>
      <c r="I293" s="34">
        <v>9.5990407883103333E-3</v>
      </c>
      <c r="J293">
        <v>-0.1335257189317792</v>
      </c>
      <c r="K293">
        <v>1.0798037761907255</v>
      </c>
      <c r="L293">
        <v>2.306050529457121E-3</v>
      </c>
      <c r="M293" s="34">
        <v>1.0110581674345111E-2</v>
      </c>
      <c r="N293">
        <v>-7.5578882557588156E-2</v>
      </c>
      <c r="O293">
        <v>0.37276360097538358</v>
      </c>
      <c r="P293">
        <v>2.6302196748848248</v>
      </c>
      <c r="Q293" s="34">
        <v>-2.225585264950496E-3</v>
      </c>
      <c r="R293" s="46">
        <v>85</v>
      </c>
      <c r="S293">
        <v>-2E-3</v>
      </c>
      <c r="T293">
        <v>2.2000000000000002</v>
      </c>
      <c r="U293" t="s">
        <v>409</v>
      </c>
      <c r="V293" t="s">
        <v>410</v>
      </c>
      <c r="W293" t="s">
        <v>411</v>
      </c>
      <c r="X293" t="s">
        <v>413</v>
      </c>
      <c r="Y293" t="s">
        <v>414</v>
      </c>
      <c r="Z293" t="s">
        <v>415</v>
      </c>
      <c r="AA293" s="10" t="s">
        <v>520</v>
      </c>
      <c r="AB293" s="10" t="s">
        <v>521</v>
      </c>
      <c r="AC293" t="s">
        <v>542</v>
      </c>
      <c r="AD293" t="s">
        <v>559</v>
      </c>
      <c r="AE293" t="s">
        <v>519</v>
      </c>
      <c r="AF293" t="s">
        <v>670</v>
      </c>
    </row>
    <row r="294" spans="1:49">
      <c r="C294" s="59" t="s">
        <v>818</v>
      </c>
      <c r="D294" s="59" t="s">
        <v>818</v>
      </c>
      <c r="E294" s="61" t="s">
        <v>818</v>
      </c>
      <c r="F294">
        <v>1</v>
      </c>
      <c r="U294">
        <v>260</v>
      </c>
      <c r="V294">
        <v>280</v>
      </c>
      <c r="W294">
        <v>300</v>
      </c>
      <c r="X294">
        <v>320</v>
      </c>
      <c r="Y294">
        <v>340</v>
      </c>
      <c r="Z294">
        <v>360</v>
      </c>
      <c r="AA294">
        <v>380</v>
      </c>
      <c r="AB294">
        <v>400</v>
      </c>
      <c r="AC294">
        <v>420</v>
      </c>
      <c r="AD294">
        <v>440</v>
      </c>
      <c r="AE294">
        <v>460</v>
      </c>
      <c r="AF294">
        <v>480</v>
      </c>
    </row>
    <row r="295" spans="1:49">
      <c r="A295" s="62" t="s">
        <v>845</v>
      </c>
      <c r="B295" t="s">
        <v>335</v>
      </c>
      <c r="C295" s="59" t="s">
        <v>669</v>
      </c>
      <c r="D295" s="400" t="s">
        <v>609</v>
      </c>
      <c r="E295" s="61" t="s">
        <v>818</v>
      </c>
      <c r="F295">
        <v>1</v>
      </c>
      <c r="G295" s="34">
        <v>0.35</v>
      </c>
      <c r="H295">
        <v>3</v>
      </c>
      <c r="I295" s="34">
        <v>1.1021173050594035E-2</v>
      </c>
      <c r="J295">
        <v>-0.13060803028942672</v>
      </c>
      <c r="K295">
        <v>1.0752390934858478</v>
      </c>
      <c r="L295">
        <v>2.235919781258533E-3</v>
      </c>
      <c r="M295" s="34">
        <v>6.9552884676269723E-3</v>
      </c>
      <c r="N295">
        <v>-5.2695830180912069E-2</v>
      </c>
      <c r="O295">
        <v>0.27840030822572392</v>
      </c>
      <c r="P295">
        <v>2.5477252133251098</v>
      </c>
      <c r="Q295" s="34">
        <v>-2.0033543112871295E-3</v>
      </c>
      <c r="R295" s="46">
        <v>85</v>
      </c>
      <c r="S295">
        <v>-1.2999999999999999E-3</v>
      </c>
      <c r="T295">
        <v>2.2000000000000002</v>
      </c>
      <c r="U295" t="s">
        <v>409</v>
      </c>
      <c r="V295" t="s">
        <v>410</v>
      </c>
      <c r="W295" t="s">
        <v>411</v>
      </c>
      <c r="X295" t="s">
        <v>413</v>
      </c>
      <c r="Y295" t="s">
        <v>414</v>
      </c>
      <c r="Z295" t="s">
        <v>415</v>
      </c>
      <c r="AA295" s="62" t="s">
        <v>520</v>
      </c>
      <c r="AB295" s="62" t="s">
        <v>521</v>
      </c>
      <c r="AC295" t="s">
        <v>542</v>
      </c>
      <c r="AD295" t="s">
        <v>559</v>
      </c>
      <c r="AE295" t="s">
        <v>519</v>
      </c>
      <c r="AF295" t="s">
        <v>670</v>
      </c>
      <c r="AG295" t="s">
        <v>458</v>
      </c>
    </row>
    <row r="296" spans="1:49">
      <c r="C296" s="59" t="s">
        <v>818</v>
      </c>
      <c r="D296" s="59" t="s">
        <v>818</v>
      </c>
      <c r="E296" s="61" t="s">
        <v>818</v>
      </c>
      <c r="F296">
        <v>1</v>
      </c>
      <c r="U296">
        <v>260</v>
      </c>
      <c r="V296">
        <v>280</v>
      </c>
      <c r="W296">
        <v>300</v>
      </c>
      <c r="X296">
        <v>320</v>
      </c>
      <c r="Y296">
        <v>340</v>
      </c>
      <c r="Z296">
        <v>360</v>
      </c>
      <c r="AA296">
        <v>380</v>
      </c>
      <c r="AB296">
        <v>400</v>
      </c>
      <c r="AC296">
        <v>420</v>
      </c>
      <c r="AD296">
        <v>440</v>
      </c>
      <c r="AE296">
        <v>460</v>
      </c>
      <c r="AF296">
        <v>480</v>
      </c>
      <c r="AG296">
        <v>500</v>
      </c>
    </row>
    <row r="297" spans="1:49">
      <c r="A297" t="s">
        <v>966</v>
      </c>
      <c r="B297" t="s">
        <v>335</v>
      </c>
      <c r="C297" s="59" t="s">
        <v>669</v>
      </c>
      <c r="D297" s="59" t="s">
        <v>608</v>
      </c>
      <c r="E297" s="61" t="s">
        <v>818</v>
      </c>
      <c r="F297">
        <v>1</v>
      </c>
      <c r="G297" s="34">
        <v>0.1</v>
      </c>
      <c r="H297">
        <v>3</v>
      </c>
      <c r="I297" s="34">
        <v>9.5990407883103333E-3</v>
      </c>
      <c r="J297">
        <v>-0.1335257189317792</v>
      </c>
      <c r="K297">
        <v>1.0798037761907255</v>
      </c>
      <c r="L297">
        <v>2.306050529457121E-3</v>
      </c>
      <c r="M297" s="34">
        <v>1.7085336997386801E-2</v>
      </c>
      <c r="N297">
        <v>-0.11777615226199019</v>
      </c>
      <c r="O297">
        <v>0.45122959835960202</v>
      </c>
      <c r="P297">
        <v>2.5862787163496623</v>
      </c>
      <c r="Q297" s="34">
        <v>-2.225585264950496E-3</v>
      </c>
      <c r="R297" s="46">
        <v>85</v>
      </c>
      <c r="S297">
        <v>-2E-3</v>
      </c>
      <c r="T297">
        <v>2.2000000000000002</v>
      </c>
      <c r="U297" t="s">
        <v>409</v>
      </c>
      <c r="V297" t="s">
        <v>410</v>
      </c>
      <c r="W297" t="s">
        <v>411</v>
      </c>
      <c r="X297" t="s">
        <v>413</v>
      </c>
      <c r="Y297" t="s">
        <v>414</v>
      </c>
      <c r="Z297" t="s">
        <v>415</v>
      </c>
      <c r="AA297" s="10" t="s">
        <v>520</v>
      </c>
      <c r="AB297" s="10" t="s">
        <v>521</v>
      </c>
      <c r="AC297" t="s">
        <v>542</v>
      </c>
    </row>
    <row r="298" spans="1:49">
      <c r="C298" s="59" t="s">
        <v>818</v>
      </c>
      <c r="D298" s="59" t="s">
        <v>818</v>
      </c>
      <c r="E298" s="61" t="s">
        <v>818</v>
      </c>
      <c r="F298">
        <v>1</v>
      </c>
      <c r="U298">
        <v>260</v>
      </c>
      <c r="V298">
        <v>280</v>
      </c>
      <c r="W298">
        <v>300</v>
      </c>
      <c r="X298">
        <v>320</v>
      </c>
      <c r="Y298">
        <v>340</v>
      </c>
      <c r="Z298">
        <v>360</v>
      </c>
      <c r="AA298">
        <v>380</v>
      </c>
      <c r="AB298">
        <v>400</v>
      </c>
      <c r="AC298">
        <v>420</v>
      </c>
    </row>
    <row r="299" spans="1:49">
      <c r="A299" s="62" t="s">
        <v>811</v>
      </c>
      <c r="B299" s="62" t="s">
        <v>335</v>
      </c>
      <c r="C299" s="59" t="s">
        <v>796</v>
      </c>
      <c r="D299" s="59" t="s">
        <v>608</v>
      </c>
      <c r="E299" s="61" t="s">
        <v>818</v>
      </c>
      <c r="F299">
        <v>1</v>
      </c>
      <c r="G299" s="34">
        <v>0.05</v>
      </c>
      <c r="H299">
        <v>0.3</v>
      </c>
      <c r="I299" s="34">
        <v>4.9689013333331884</v>
      </c>
      <c r="J299">
        <v>-9.1794347999999246</v>
      </c>
      <c r="K299">
        <v>6.9868834466666545</v>
      </c>
      <c r="L299">
        <v>3.1785382000000355E-2</v>
      </c>
      <c r="M299" s="34">
        <v>9.15646922666709</v>
      </c>
      <c r="N299">
        <v>-7.6904599600002177</v>
      </c>
      <c r="O299">
        <v>3.4026617821333645</v>
      </c>
      <c r="P299">
        <v>2.5909815721399987</v>
      </c>
      <c r="Q299" s="34">
        <v>-2.5087244388118817E-3</v>
      </c>
      <c r="R299" s="46">
        <v>85</v>
      </c>
      <c r="S299">
        <v>-2.8E-3</v>
      </c>
      <c r="T299">
        <v>20</v>
      </c>
      <c r="U299" s="34" t="s">
        <v>381</v>
      </c>
      <c r="V299" s="34" t="s">
        <v>363</v>
      </c>
      <c r="W299" t="s">
        <v>382</v>
      </c>
      <c r="X299" t="s">
        <v>385</v>
      </c>
      <c r="Y299" t="s">
        <v>386</v>
      </c>
      <c r="Z299" t="s">
        <v>387</v>
      </c>
      <c r="AA299" t="s">
        <v>388</v>
      </c>
      <c r="AB299" t="s">
        <v>389</v>
      </c>
      <c r="AD299" s="34"/>
    </row>
    <row r="300" spans="1:49">
      <c r="C300" s="59" t="s">
        <v>818</v>
      </c>
      <c r="D300" s="59" t="s">
        <v>818</v>
      </c>
      <c r="E300" s="61" t="s">
        <v>818</v>
      </c>
      <c r="F300">
        <v>1</v>
      </c>
      <c r="U300" s="34">
        <v>26.5</v>
      </c>
      <c r="V300" s="34">
        <v>30.6</v>
      </c>
      <c r="W300">
        <v>35.200000000000003</v>
      </c>
      <c r="X300">
        <v>39.799999999999997</v>
      </c>
      <c r="Y300">
        <v>45.7</v>
      </c>
      <c r="Z300">
        <v>51.7</v>
      </c>
      <c r="AA300">
        <v>56.8</v>
      </c>
      <c r="AB300">
        <v>62</v>
      </c>
      <c r="AD300" s="34"/>
    </row>
    <row r="301" spans="1:49">
      <c r="A301" s="62" t="s">
        <v>797</v>
      </c>
      <c r="B301" s="62" t="s">
        <v>335</v>
      </c>
      <c r="C301" s="59" t="s">
        <v>635</v>
      </c>
      <c r="D301" s="59" t="s">
        <v>608</v>
      </c>
      <c r="E301" s="61" t="s">
        <v>818</v>
      </c>
      <c r="F301">
        <v>1</v>
      </c>
      <c r="G301" s="34">
        <v>0.1</v>
      </c>
      <c r="H301">
        <v>1</v>
      </c>
      <c r="I301" s="34">
        <v>0.41142777940578018</v>
      </c>
      <c r="J301">
        <v>-1.4939389844118858</v>
      </c>
      <c r="K301">
        <v>3.2757062699348811</v>
      </c>
      <c r="L301">
        <v>1.8870365071224415E-2</v>
      </c>
      <c r="M301" s="34">
        <v>0.27335616605616525</v>
      </c>
      <c r="N301">
        <v>-0.69951054334554197</v>
      </c>
      <c r="O301">
        <v>0.91696458669108616</v>
      </c>
      <c r="P301">
        <v>2.6530322905982904</v>
      </c>
      <c r="Q301" s="34">
        <v>-2.6959313988118815E-3</v>
      </c>
      <c r="R301" s="46">
        <v>85</v>
      </c>
      <c r="S301">
        <v>-2.3E-3</v>
      </c>
      <c r="T301">
        <v>6</v>
      </c>
      <c r="U301" s="34" t="s">
        <v>388</v>
      </c>
      <c r="V301" t="s">
        <v>389</v>
      </c>
      <c r="W301" t="s">
        <v>400</v>
      </c>
      <c r="X301" t="s">
        <v>392</v>
      </c>
      <c r="Y301" t="s">
        <v>393</v>
      </c>
      <c r="Z301" t="s">
        <v>394</v>
      </c>
      <c r="AA301" t="s">
        <v>395</v>
      </c>
      <c r="AB301" t="s">
        <v>396</v>
      </c>
      <c r="AC301" t="s">
        <v>397</v>
      </c>
      <c r="AD301" t="s">
        <v>398</v>
      </c>
      <c r="AE301" t="s">
        <v>401</v>
      </c>
      <c r="AF301" t="s">
        <v>402</v>
      </c>
    </row>
    <row r="302" spans="1:49">
      <c r="C302" s="59" t="s">
        <v>818</v>
      </c>
      <c r="D302" s="59" t="s">
        <v>818</v>
      </c>
      <c r="E302" s="61" t="s">
        <v>818</v>
      </c>
      <c r="F302">
        <v>1</v>
      </c>
      <c r="U302" s="34">
        <v>56.8</v>
      </c>
      <c r="V302">
        <v>62</v>
      </c>
      <c r="W302">
        <v>67.2</v>
      </c>
      <c r="X302">
        <v>73.900000000000006</v>
      </c>
      <c r="Y302">
        <v>80.599999999999994</v>
      </c>
      <c r="Z302">
        <v>87.4</v>
      </c>
      <c r="AA302">
        <v>93.9</v>
      </c>
      <c r="AB302">
        <v>100</v>
      </c>
      <c r="AC302">
        <v>107</v>
      </c>
      <c r="AD302">
        <v>114</v>
      </c>
      <c r="AE302">
        <v>122</v>
      </c>
      <c r="AF302">
        <v>130</v>
      </c>
    </row>
    <row r="303" spans="1:49">
      <c r="A303" s="62" t="s">
        <v>798</v>
      </c>
      <c r="B303" s="62" t="s">
        <v>335</v>
      </c>
      <c r="C303" s="59" t="s">
        <v>635</v>
      </c>
      <c r="D303" s="59" t="s">
        <v>608</v>
      </c>
      <c r="E303" s="61" t="s">
        <v>818</v>
      </c>
      <c r="F303">
        <v>1</v>
      </c>
      <c r="G303" s="34">
        <v>0.1</v>
      </c>
      <c r="H303">
        <v>1</v>
      </c>
      <c r="I303" s="34">
        <v>0.32056561191749444</v>
      </c>
      <c r="J303">
        <v>-1.31659339656226</v>
      </c>
      <c r="K303">
        <v>3.2405261684568356</v>
      </c>
      <c r="L303">
        <v>1.335428150802162E-2</v>
      </c>
      <c r="M303" s="34">
        <v>0.25133993043035291</v>
      </c>
      <c r="N303">
        <v>-0.67419187237585698</v>
      </c>
      <c r="O303">
        <v>0.9092589042220508</v>
      </c>
      <c r="P303">
        <v>2.6535716883711231</v>
      </c>
      <c r="Q303" s="34">
        <v>-2.2424461734653462E-3</v>
      </c>
      <c r="R303" s="46">
        <v>85</v>
      </c>
      <c r="S303">
        <v>-2.3E-3</v>
      </c>
      <c r="T303">
        <v>6</v>
      </c>
      <c r="U303" s="34" t="s">
        <v>400</v>
      </c>
      <c r="V303" t="s">
        <v>392</v>
      </c>
      <c r="W303" s="34" t="s">
        <v>393</v>
      </c>
      <c r="X303" t="s">
        <v>394</v>
      </c>
      <c r="Y303" t="s">
        <v>395</v>
      </c>
      <c r="Z303" t="s">
        <v>396</v>
      </c>
      <c r="AA303" t="s">
        <v>397</v>
      </c>
      <c r="AB303" t="s">
        <v>398</v>
      </c>
      <c r="AC303" t="s">
        <v>401</v>
      </c>
      <c r="AD303" t="s">
        <v>402</v>
      </c>
    </row>
    <row r="304" spans="1:49">
      <c r="C304" s="59" t="s">
        <v>818</v>
      </c>
      <c r="D304" s="59" t="s">
        <v>818</v>
      </c>
      <c r="E304" s="61" t="s">
        <v>818</v>
      </c>
      <c r="F304">
        <v>1</v>
      </c>
      <c r="U304" s="34">
        <v>67.2</v>
      </c>
      <c r="V304">
        <v>73.900000000000006</v>
      </c>
      <c r="W304" s="34">
        <v>80.599999999999994</v>
      </c>
      <c r="X304">
        <v>87.4</v>
      </c>
      <c r="Y304">
        <v>93.9</v>
      </c>
      <c r="Z304">
        <v>100</v>
      </c>
      <c r="AA304">
        <v>107</v>
      </c>
      <c r="AB304">
        <v>114</v>
      </c>
      <c r="AC304">
        <v>122</v>
      </c>
      <c r="AD304">
        <v>130</v>
      </c>
    </row>
    <row r="305" spans="1:49">
      <c r="A305" t="s">
        <v>425</v>
      </c>
      <c r="B305" t="s">
        <v>335</v>
      </c>
      <c r="C305" s="59" t="s">
        <v>627</v>
      </c>
      <c r="D305" s="59" t="s">
        <v>624</v>
      </c>
      <c r="E305" s="61" t="s">
        <v>818</v>
      </c>
      <c r="F305">
        <v>1</v>
      </c>
      <c r="G305" s="34">
        <v>0.1</v>
      </c>
      <c r="H305">
        <v>0.5</v>
      </c>
      <c r="I305" s="34">
        <v>0</v>
      </c>
      <c r="J305">
        <v>-3.0658522633765486</v>
      </c>
      <c r="K305">
        <v>3.3840829830960457</v>
      </c>
      <c r="L305">
        <v>4.555731600827196E-2</v>
      </c>
      <c r="M305" s="34">
        <v>0</v>
      </c>
      <c r="N305">
        <v>-0.66669999999217999</v>
      </c>
      <c r="O305">
        <v>1.8999999999987203</v>
      </c>
      <c r="P305">
        <v>2.9167000000000693</v>
      </c>
      <c r="Q305" s="34">
        <v>-2.5999999999999999E-3</v>
      </c>
      <c r="R305" s="46">
        <v>25</v>
      </c>
      <c r="S305">
        <v>-4.0000000000000001E-3</v>
      </c>
      <c r="T305">
        <v>12</v>
      </c>
      <c r="U305" s="34" t="s">
        <v>385</v>
      </c>
      <c r="V305" t="s">
        <v>386</v>
      </c>
      <c r="W305" t="s">
        <v>387</v>
      </c>
      <c r="X305" t="s">
        <v>388</v>
      </c>
      <c r="Y305" t="s">
        <v>389</v>
      </c>
      <c r="Z305" t="s">
        <v>400</v>
      </c>
      <c r="AA305" t="s">
        <v>392</v>
      </c>
      <c r="AB305" t="s">
        <v>393</v>
      </c>
      <c r="AC305">
        <v>0</v>
      </c>
      <c r="AD305">
        <v>0</v>
      </c>
      <c r="AE305">
        <v>0</v>
      </c>
      <c r="AF305">
        <v>0</v>
      </c>
      <c r="AG305">
        <v>0</v>
      </c>
      <c r="AH305">
        <v>0</v>
      </c>
      <c r="AI305">
        <v>0</v>
      </c>
      <c r="AJ305">
        <v>0</v>
      </c>
      <c r="AK305">
        <v>0</v>
      </c>
      <c r="AL305">
        <v>0</v>
      </c>
      <c r="AM305">
        <v>0</v>
      </c>
      <c r="AN305">
        <v>0</v>
      </c>
      <c r="AO305">
        <v>0</v>
      </c>
      <c r="AP305">
        <v>0</v>
      </c>
      <c r="AQ305">
        <v>0</v>
      </c>
      <c r="AR305">
        <v>0</v>
      </c>
      <c r="AS305">
        <v>0</v>
      </c>
      <c r="AT305">
        <v>0</v>
      </c>
      <c r="AU305">
        <v>0</v>
      </c>
      <c r="AV305">
        <v>0</v>
      </c>
      <c r="AW305">
        <v>0</v>
      </c>
    </row>
    <row r="306" spans="1:49">
      <c r="C306" s="59" t="s">
        <v>818</v>
      </c>
      <c r="D306" s="59" t="s">
        <v>818</v>
      </c>
      <c r="E306" s="61" t="s">
        <v>818</v>
      </c>
      <c r="F306">
        <v>1</v>
      </c>
      <c r="U306" s="34">
        <v>39.799999999999997</v>
      </c>
      <c r="V306">
        <v>45.7</v>
      </c>
      <c r="W306">
        <v>51.7</v>
      </c>
      <c r="X306">
        <v>56.8</v>
      </c>
      <c r="Y306">
        <v>62</v>
      </c>
      <c r="Z306">
        <v>67.2</v>
      </c>
      <c r="AA306">
        <v>73.900000000000006</v>
      </c>
      <c r="AB306">
        <v>80.599999999999994</v>
      </c>
      <c r="AC306">
        <v>0</v>
      </c>
      <c r="AD306">
        <v>0</v>
      </c>
      <c r="AE306">
        <v>0</v>
      </c>
      <c r="AF306">
        <v>0</v>
      </c>
      <c r="AG306">
        <v>0</v>
      </c>
      <c r="AH306">
        <v>0</v>
      </c>
      <c r="AI306">
        <v>0</v>
      </c>
      <c r="AJ306">
        <v>0</v>
      </c>
      <c r="AK306">
        <v>0</v>
      </c>
      <c r="AL306">
        <v>0</v>
      </c>
      <c r="AM306">
        <v>0</v>
      </c>
      <c r="AN306">
        <v>0</v>
      </c>
      <c r="AO306">
        <v>0</v>
      </c>
      <c r="AP306">
        <v>0</v>
      </c>
      <c r="AQ306">
        <v>0</v>
      </c>
      <c r="AR306">
        <v>0</v>
      </c>
      <c r="AS306">
        <v>0</v>
      </c>
      <c r="AT306">
        <v>0</v>
      </c>
      <c r="AU306">
        <v>0</v>
      </c>
      <c r="AV306">
        <v>0</v>
      </c>
      <c r="AW306">
        <v>0</v>
      </c>
    </row>
    <row r="307" spans="1:49">
      <c r="A307" t="s">
        <v>426</v>
      </c>
      <c r="B307" t="s">
        <v>583</v>
      </c>
      <c r="C307" s="59" t="s">
        <v>628</v>
      </c>
      <c r="D307" s="59" t="s">
        <v>624</v>
      </c>
      <c r="E307" s="61" t="s">
        <v>818</v>
      </c>
      <c r="F307">
        <v>1</v>
      </c>
      <c r="G307" s="34">
        <v>0.1</v>
      </c>
      <c r="H307">
        <v>1</v>
      </c>
      <c r="I307" s="34">
        <v>0</v>
      </c>
      <c r="J307">
        <v>-0.51282051282050967</v>
      </c>
      <c r="K307">
        <v>2.5384615384615339</v>
      </c>
      <c r="L307">
        <v>0.17435897435897613</v>
      </c>
      <c r="M307" s="34">
        <v>1.1355311355311173</v>
      </c>
      <c r="N307">
        <v>-2.657509157509121</v>
      </c>
      <c r="O307">
        <v>2.5309523809523595</v>
      </c>
      <c r="P307">
        <v>2.6910256410256435</v>
      </c>
      <c r="Q307" s="34">
        <v>-2.5639999999999999E-3</v>
      </c>
      <c r="R307" s="46">
        <v>25</v>
      </c>
      <c r="S307">
        <v>-4.0000000000000001E-3</v>
      </c>
      <c r="T307">
        <v>8</v>
      </c>
      <c r="U307" s="34" t="s">
        <v>400</v>
      </c>
      <c r="V307" t="s">
        <v>392</v>
      </c>
      <c r="W307" t="s">
        <v>393</v>
      </c>
      <c r="X307" t="s">
        <v>394</v>
      </c>
      <c r="Y307" t="s">
        <v>395</v>
      </c>
      <c r="Z307" t="s">
        <v>396</v>
      </c>
      <c r="AA307" t="s">
        <v>397</v>
      </c>
      <c r="AB307" t="s">
        <v>398</v>
      </c>
      <c r="AC307">
        <v>0</v>
      </c>
      <c r="AD307">
        <v>0</v>
      </c>
      <c r="AE307">
        <v>0</v>
      </c>
      <c r="AF307">
        <v>0</v>
      </c>
      <c r="AG307">
        <v>0</v>
      </c>
      <c r="AH307">
        <v>0</v>
      </c>
      <c r="AI307">
        <v>0</v>
      </c>
      <c r="AJ307">
        <v>0</v>
      </c>
      <c r="AK307">
        <v>0</v>
      </c>
      <c r="AL307">
        <v>0</v>
      </c>
      <c r="AM307">
        <v>0</v>
      </c>
      <c r="AN307">
        <v>0</v>
      </c>
      <c r="AO307">
        <v>0</v>
      </c>
      <c r="AP307">
        <v>0</v>
      </c>
      <c r="AQ307">
        <v>0</v>
      </c>
      <c r="AR307">
        <v>0</v>
      </c>
      <c r="AS307">
        <v>0</v>
      </c>
      <c r="AT307">
        <v>0</v>
      </c>
      <c r="AU307">
        <v>0</v>
      </c>
      <c r="AV307">
        <v>0</v>
      </c>
      <c r="AW307">
        <v>0</v>
      </c>
    </row>
    <row r="308" spans="1:49">
      <c r="C308" s="59" t="s">
        <v>818</v>
      </c>
      <c r="D308" s="59" t="s">
        <v>818</v>
      </c>
      <c r="E308" s="61" t="s">
        <v>818</v>
      </c>
      <c r="F308">
        <v>1</v>
      </c>
      <c r="U308" s="34">
        <v>67.2</v>
      </c>
      <c r="V308">
        <v>73.900000000000006</v>
      </c>
      <c r="W308">
        <v>80.599999999999994</v>
      </c>
      <c r="X308">
        <v>87.4</v>
      </c>
      <c r="Y308">
        <v>93.9</v>
      </c>
      <c r="Z308">
        <v>100</v>
      </c>
      <c r="AA308">
        <v>107</v>
      </c>
      <c r="AB308">
        <v>114</v>
      </c>
      <c r="AC308">
        <v>0</v>
      </c>
      <c r="AD308">
        <v>0</v>
      </c>
      <c r="AE308">
        <v>0</v>
      </c>
      <c r="AF308">
        <v>0</v>
      </c>
      <c r="AG308">
        <v>0</v>
      </c>
      <c r="AH308">
        <v>0</v>
      </c>
      <c r="AI308">
        <v>0</v>
      </c>
      <c r="AJ308">
        <v>0</v>
      </c>
      <c r="AK308">
        <v>0</v>
      </c>
      <c r="AL308">
        <v>0</v>
      </c>
      <c r="AM308">
        <v>0</v>
      </c>
      <c r="AN308">
        <v>0</v>
      </c>
      <c r="AO308">
        <v>0</v>
      </c>
      <c r="AP308">
        <v>0</v>
      </c>
      <c r="AQ308">
        <v>0</v>
      </c>
      <c r="AR308">
        <v>0</v>
      </c>
      <c r="AS308">
        <v>0</v>
      </c>
      <c r="AT308">
        <v>0</v>
      </c>
      <c r="AU308">
        <v>0</v>
      </c>
      <c r="AV308">
        <v>0</v>
      </c>
      <c r="AW308">
        <v>0</v>
      </c>
    </row>
    <row r="309" spans="1:49">
      <c r="A309" t="s">
        <v>427</v>
      </c>
      <c r="B309" t="s">
        <v>584</v>
      </c>
      <c r="C309" s="59" t="s">
        <v>628</v>
      </c>
      <c r="D309" s="59" t="s">
        <v>624</v>
      </c>
      <c r="E309" s="61" t="s">
        <v>818</v>
      </c>
      <c r="F309">
        <v>1</v>
      </c>
      <c r="G309" s="34">
        <v>0.1</v>
      </c>
      <c r="H309">
        <v>0.7</v>
      </c>
      <c r="I309" s="34">
        <v>0</v>
      </c>
      <c r="J309">
        <v>-0.51282051282050967</v>
      </c>
      <c r="K309">
        <v>2.5384615384615339</v>
      </c>
      <c r="L309">
        <v>0.17435897435897613</v>
      </c>
      <c r="M309" s="34">
        <v>1.1355311355311173</v>
      </c>
      <c r="N309">
        <v>-2.657509157509121</v>
      </c>
      <c r="O309">
        <v>2.5309523809523595</v>
      </c>
      <c r="P309">
        <v>2.6910256410256435</v>
      </c>
      <c r="Q309" s="34">
        <v>-2.5639999999999999E-3</v>
      </c>
      <c r="R309" s="46">
        <v>25</v>
      </c>
      <c r="S309">
        <v>-4.0000000000000001E-3</v>
      </c>
      <c r="T309">
        <v>8</v>
      </c>
      <c r="U309" s="34" t="s">
        <v>388</v>
      </c>
      <c r="V309" t="s">
        <v>389</v>
      </c>
      <c r="W309" t="s">
        <v>400</v>
      </c>
      <c r="X309" t="s">
        <v>392</v>
      </c>
      <c r="Y309" t="s">
        <v>393</v>
      </c>
      <c r="Z309" t="s">
        <v>394</v>
      </c>
      <c r="AA309" t="s">
        <v>395</v>
      </c>
      <c r="AB309">
        <v>0</v>
      </c>
      <c r="AC309">
        <v>0</v>
      </c>
      <c r="AD309">
        <v>0</v>
      </c>
      <c r="AE309">
        <v>0</v>
      </c>
      <c r="AF309">
        <v>0</v>
      </c>
      <c r="AG309">
        <v>0</v>
      </c>
      <c r="AH309">
        <v>0</v>
      </c>
      <c r="AI309">
        <v>0</v>
      </c>
      <c r="AJ309">
        <v>0</v>
      </c>
      <c r="AK309">
        <v>0</v>
      </c>
      <c r="AL309">
        <v>0</v>
      </c>
      <c r="AM309">
        <v>0</v>
      </c>
      <c r="AN309">
        <v>0</v>
      </c>
      <c r="AO309">
        <v>0</v>
      </c>
      <c r="AP309">
        <v>0</v>
      </c>
      <c r="AQ309">
        <v>0</v>
      </c>
      <c r="AR309">
        <v>0</v>
      </c>
      <c r="AS309">
        <v>0</v>
      </c>
      <c r="AT309">
        <v>0</v>
      </c>
      <c r="AU309">
        <v>0</v>
      </c>
      <c r="AV309">
        <v>0</v>
      </c>
      <c r="AW309">
        <v>0</v>
      </c>
    </row>
    <row r="310" spans="1:49">
      <c r="C310" s="59" t="s">
        <v>818</v>
      </c>
      <c r="D310" s="59" t="s">
        <v>818</v>
      </c>
      <c r="E310" s="61" t="s">
        <v>818</v>
      </c>
      <c r="F310">
        <v>1</v>
      </c>
      <c r="U310" s="34">
        <v>56.8</v>
      </c>
      <c r="V310">
        <v>62</v>
      </c>
      <c r="W310">
        <v>67.2</v>
      </c>
      <c r="X310">
        <v>73.900000000000006</v>
      </c>
      <c r="Y310">
        <v>80.599999999999994</v>
      </c>
      <c r="Z310">
        <v>87.4</v>
      </c>
      <c r="AA310">
        <v>93.9</v>
      </c>
      <c r="AB310">
        <v>0</v>
      </c>
      <c r="AC310">
        <v>0</v>
      </c>
      <c r="AD310">
        <v>0</v>
      </c>
      <c r="AE310">
        <v>0</v>
      </c>
      <c r="AF310">
        <v>0</v>
      </c>
      <c r="AG310">
        <v>0</v>
      </c>
      <c r="AH310">
        <v>0</v>
      </c>
      <c r="AI310">
        <v>0</v>
      </c>
      <c r="AJ310">
        <v>0</v>
      </c>
      <c r="AK310">
        <v>0</v>
      </c>
      <c r="AL310">
        <v>0</v>
      </c>
      <c r="AM310">
        <v>0</v>
      </c>
      <c r="AN310">
        <v>0</v>
      </c>
      <c r="AO310">
        <v>0</v>
      </c>
      <c r="AP310">
        <v>0</v>
      </c>
      <c r="AQ310">
        <v>0</v>
      </c>
      <c r="AR310">
        <v>0</v>
      </c>
      <c r="AS310">
        <v>0</v>
      </c>
      <c r="AT310">
        <v>0</v>
      </c>
      <c r="AU310">
        <v>0</v>
      </c>
      <c r="AV310">
        <v>0</v>
      </c>
      <c r="AW310">
        <v>0</v>
      </c>
    </row>
    <row r="311" spans="1:49">
      <c r="A311" s="62" t="s">
        <v>838</v>
      </c>
      <c r="B311" t="s">
        <v>335</v>
      </c>
      <c r="C311" s="59" t="s">
        <v>629</v>
      </c>
      <c r="D311" s="59" t="s">
        <v>608</v>
      </c>
      <c r="E311" s="61" t="s">
        <v>818</v>
      </c>
      <c r="F311">
        <v>1</v>
      </c>
      <c r="G311" s="34">
        <v>0.1</v>
      </c>
      <c r="H311">
        <v>1.5</v>
      </c>
      <c r="I311" s="34">
        <v>0.17662678207782559</v>
      </c>
      <c r="J311">
        <v>-0.89647369213250472</v>
      </c>
      <c r="K311">
        <v>3.1235534554615914</v>
      </c>
      <c r="L311">
        <v>9.0014445930877984E-3</v>
      </c>
      <c r="M311" s="34">
        <v>0.13249726282316754</v>
      </c>
      <c r="N311">
        <v>-0.4549672892132513</v>
      </c>
      <c r="O311">
        <v>0.76851402862308271</v>
      </c>
      <c r="P311">
        <v>2.6310727627670012</v>
      </c>
      <c r="Q311" s="34">
        <v>-1.9538977386138619E-3</v>
      </c>
      <c r="R311" s="46">
        <v>85</v>
      </c>
      <c r="S311">
        <v>-2.5000000000000001E-3</v>
      </c>
      <c r="T311">
        <v>5</v>
      </c>
      <c r="U311" t="s">
        <v>392</v>
      </c>
      <c r="V311" t="s">
        <v>393</v>
      </c>
      <c r="W311" s="34" t="s">
        <v>394</v>
      </c>
      <c r="X311" t="s">
        <v>395</v>
      </c>
      <c r="Y311" t="s">
        <v>396</v>
      </c>
      <c r="Z311" t="s">
        <v>397</v>
      </c>
      <c r="AA311" t="s">
        <v>398</v>
      </c>
      <c r="AB311" t="s">
        <v>401</v>
      </c>
      <c r="AC311" t="s">
        <v>402</v>
      </c>
      <c r="AD311" t="s">
        <v>403</v>
      </c>
      <c r="AE311" t="s">
        <v>418</v>
      </c>
      <c r="AF311" t="s">
        <v>419</v>
      </c>
      <c r="AG311" t="s">
        <v>420</v>
      </c>
      <c r="AH311" t="s">
        <v>421</v>
      </c>
      <c r="AI311">
        <v>0</v>
      </c>
      <c r="AJ311">
        <v>0</v>
      </c>
      <c r="AK311">
        <v>0</v>
      </c>
      <c r="AL311">
        <v>0</v>
      </c>
      <c r="AM311">
        <v>0</v>
      </c>
      <c r="AN311">
        <v>0</v>
      </c>
      <c r="AO311">
        <v>0</v>
      </c>
      <c r="AP311">
        <v>0</v>
      </c>
      <c r="AQ311">
        <v>0</v>
      </c>
      <c r="AR311">
        <v>0</v>
      </c>
      <c r="AS311">
        <v>0</v>
      </c>
      <c r="AT311">
        <v>0</v>
      </c>
      <c r="AU311">
        <v>0</v>
      </c>
      <c r="AV311">
        <v>0</v>
      </c>
      <c r="AW311">
        <v>0</v>
      </c>
    </row>
    <row r="312" spans="1:49">
      <c r="C312" s="59" t="s">
        <v>818</v>
      </c>
      <c r="D312" s="59" t="s">
        <v>818</v>
      </c>
      <c r="E312" s="61" t="s">
        <v>818</v>
      </c>
      <c r="F312">
        <v>1</v>
      </c>
      <c r="U312">
        <v>73.900000000000006</v>
      </c>
      <c r="V312">
        <v>80.599999999999994</v>
      </c>
      <c r="W312" s="34">
        <v>87.4</v>
      </c>
      <c r="X312">
        <v>93.9</v>
      </c>
      <c r="Y312">
        <v>100</v>
      </c>
      <c r="Z312">
        <v>107</v>
      </c>
      <c r="AA312">
        <v>114</v>
      </c>
      <c r="AB312">
        <v>122</v>
      </c>
      <c r="AC312">
        <v>130</v>
      </c>
      <c r="AD312">
        <v>139</v>
      </c>
      <c r="AE312">
        <v>148</v>
      </c>
      <c r="AF312">
        <v>156</v>
      </c>
      <c r="AG312">
        <v>164</v>
      </c>
      <c r="AH312">
        <v>172</v>
      </c>
      <c r="AI312">
        <v>0</v>
      </c>
      <c r="AJ312">
        <v>0</v>
      </c>
      <c r="AK312">
        <v>0</v>
      </c>
      <c r="AL312">
        <v>0</v>
      </c>
      <c r="AM312">
        <v>0</v>
      </c>
      <c r="AN312">
        <v>0</v>
      </c>
      <c r="AO312">
        <v>0</v>
      </c>
      <c r="AP312">
        <v>0</v>
      </c>
      <c r="AQ312">
        <v>0</v>
      </c>
      <c r="AR312">
        <v>0</v>
      </c>
      <c r="AS312">
        <v>0</v>
      </c>
      <c r="AT312">
        <v>0</v>
      </c>
      <c r="AU312">
        <v>0</v>
      </c>
      <c r="AV312">
        <v>0</v>
      </c>
      <c r="AW312">
        <v>0</v>
      </c>
    </row>
    <row r="313" spans="1:49">
      <c r="A313" s="62" t="s">
        <v>837</v>
      </c>
      <c r="B313" t="s">
        <v>335</v>
      </c>
      <c r="C313" s="59" t="s">
        <v>629</v>
      </c>
      <c r="D313" s="59" t="s">
        <v>608</v>
      </c>
      <c r="E313" s="61" t="s">
        <v>818</v>
      </c>
      <c r="F313">
        <v>1</v>
      </c>
      <c r="G313" s="34">
        <v>0.1</v>
      </c>
      <c r="H313">
        <v>1.5</v>
      </c>
      <c r="I313" s="34">
        <v>0.21009332784172177</v>
      </c>
      <c r="J313">
        <v>-0.98407287273686583</v>
      </c>
      <c r="K313">
        <v>3.1788731047939862</v>
      </c>
      <c r="L313">
        <v>-1.0644111988429572E-3</v>
      </c>
      <c r="M313" s="34">
        <v>0.12567010047778307</v>
      </c>
      <c r="N313">
        <v>-0.40232101338509346</v>
      </c>
      <c r="O313">
        <v>0.66528009219326378</v>
      </c>
      <c r="P313">
        <v>2.5806225701140471</v>
      </c>
      <c r="Q313" s="34">
        <v>-1.9538977386138619E-3</v>
      </c>
      <c r="R313" s="46">
        <v>85</v>
      </c>
      <c r="S313">
        <v>-1.4516406450376257E-3</v>
      </c>
      <c r="T313">
        <v>5</v>
      </c>
      <c r="U313" t="s">
        <v>392</v>
      </c>
      <c r="V313" t="s">
        <v>393</v>
      </c>
      <c r="W313" s="34" t="s">
        <v>394</v>
      </c>
      <c r="X313" t="s">
        <v>395</v>
      </c>
      <c r="Y313" t="s">
        <v>396</v>
      </c>
      <c r="Z313" t="s">
        <v>397</v>
      </c>
      <c r="AA313" t="s">
        <v>398</v>
      </c>
      <c r="AB313" t="s">
        <v>401</v>
      </c>
      <c r="AC313" t="s">
        <v>402</v>
      </c>
      <c r="AD313" t="s">
        <v>403</v>
      </c>
      <c r="AE313" t="s">
        <v>418</v>
      </c>
      <c r="AF313" t="s">
        <v>419</v>
      </c>
      <c r="AG313" t="s">
        <v>420</v>
      </c>
      <c r="AH313" t="s">
        <v>421</v>
      </c>
      <c r="AJ313">
        <v>0</v>
      </c>
      <c r="AK313">
        <v>0</v>
      </c>
      <c r="AL313">
        <v>0</v>
      </c>
      <c r="AM313">
        <v>0</v>
      </c>
      <c r="AN313">
        <v>0</v>
      </c>
      <c r="AO313">
        <v>0</v>
      </c>
      <c r="AP313">
        <v>0</v>
      </c>
      <c r="AQ313">
        <v>0</v>
      </c>
      <c r="AR313">
        <v>0</v>
      </c>
      <c r="AS313">
        <v>0</v>
      </c>
      <c r="AT313">
        <v>0</v>
      </c>
      <c r="AU313">
        <v>0</v>
      </c>
      <c r="AV313">
        <v>0</v>
      </c>
      <c r="AW313">
        <v>0</v>
      </c>
    </row>
    <row r="314" spans="1:49">
      <c r="C314" s="59" t="s">
        <v>818</v>
      </c>
      <c r="D314" s="59" t="s">
        <v>818</v>
      </c>
      <c r="E314" s="61" t="s">
        <v>818</v>
      </c>
      <c r="F314">
        <v>1</v>
      </c>
      <c r="U314">
        <v>73.900000000000006</v>
      </c>
      <c r="V314">
        <v>80.599999999999994</v>
      </c>
      <c r="W314" s="34">
        <v>87.4</v>
      </c>
      <c r="X314">
        <v>93.9</v>
      </c>
      <c r="Y314">
        <v>100</v>
      </c>
      <c r="Z314">
        <v>107</v>
      </c>
      <c r="AA314">
        <v>114</v>
      </c>
      <c r="AB314">
        <v>122</v>
      </c>
      <c r="AC314">
        <v>130</v>
      </c>
      <c r="AD314">
        <v>139</v>
      </c>
      <c r="AE314">
        <v>148</v>
      </c>
      <c r="AF314">
        <v>156</v>
      </c>
      <c r="AG314">
        <v>164</v>
      </c>
      <c r="AH314">
        <v>172</v>
      </c>
      <c r="AJ314">
        <v>0</v>
      </c>
      <c r="AK314">
        <v>0</v>
      </c>
      <c r="AL314">
        <v>0</v>
      </c>
      <c r="AM314">
        <v>0</v>
      </c>
      <c r="AN314">
        <v>0</v>
      </c>
      <c r="AO314">
        <v>0</v>
      </c>
      <c r="AP314">
        <v>0</v>
      </c>
      <c r="AQ314">
        <v>0</v>
      </c>
      <c r="AR314">
        <v>0</v>
      </c>
      <c r="AS314">
        <v>0</v>
      </c>
      <c r="AT314">
        <v>0</v>
      </c>
      <c r="AU314">
        <v>0</v>
      </c>
      <c r="AV314">
        <v>0</v>
      </c>
      <c r="AW314">
        <v>0</v>
      </c>
    </row>
    <row r="315" spans="1:49">
      <c r="A315" s="10" t="s">
        <v>592</v>
      </c>
      <c r="B315" s="62" t="s">
        <v>591</v>
      </c>
      <c r="C315" s="59" t="s">
        <v>629</v>
      </c>
      <c r="D315" s="59" t="s">
        <v>821</v>
      </c>
      <c r="E315" s="61" t="s">
        <v>818</v>
      </c>
      <c r="F315">
        <v>1</v>
      </c>
      <c r="G315" s="34">
        <v>0.01</v>
      </c>
      <c r="H315">
        <v>6.6000000000000003E-2</v>
      </c>
      <c r="I315" s="34">
        <v>1012.9948852449459</v>
      </c>
      <c r="J315">
        <v>-310.16588222336185</v>
      </c>
      <c r="K315">
        <v>51.268722010077411</v>
      </c>
      <c r="L315">
        <v>1.1422033236317075E-2</v>
      </c>
      <c r="M315" s="34">
        <v>11947.847459815883</v>
      </c>
      <c r="N315">
        <v>-2638.013390011979</v>
      </c>
      <c r="O315">
        <v>254.82126745602517</v>
      </c>
      <c r="P315">
        <v>41.543509916981129</v>
      </c>
      <c r="Q315" s="34">
        <v>-2.5900523168316831E-3</v>
      </c>
      <c r="R315" s="46">
        <v>85</v>
      </c>
      <c r="S315">
        <v>-3.5000000000000003E-2</v>
      </c>
      <c r="T315">
        <v>6.5</v>
      </c>
      <c r="U315" t="s">
        <v>392</v>
      </c>
      <c r="V315" t="s">
        <v>393</v>
      </c>
      <c r="W315" t="s">
        <v>394</v>
      </c>
      <c r="X315" t="s">
        <v>395</v>
      </c>
      <c r="Y315" t="s">
        <v>396</v>
      </c>
      <c r="Z315" t="s">
        <v>397</v>
      </c>
      <c r="AA315" t="s">
        <v>398</v>
      </c>
      <c r="AB315" t="s">
        <v>401</v>
      </c>
      <c r="AC315" t="s">
        <v>402</v>
      </c>
      <c r="AD315" t="s">
        <v>403</v>
      </c>
      <c r="AE315" t="s">
        <v>418</v>
      </c>
      <c r="AH315">
        <v>0</v>
      </c>
      <c r="AI315">
        <v>0</v>
      </c>
      <c r="AJ315">
        <v>0</v>
      </c>
      <c r="AK315">
        <v>0</v>
      </c>
      <c r="AL315">
        <v>0</v>
      </c>
      <c r="AM315">
        <v>0</v>
      </c>
      <c r="AN315">
        <v>0</v>
      </c>
      <c r="AO315">
        <v>0</v>
      </c>
      <c r="AP315">
        <v>0</v>
      </c>
      <c r="AQ315">
        <v>0</v>
      </c>
      <c r="AR315">
        <v>0</v>
      </c>
      <c r="AS315">
        <v>0</v>
      </c>
      <c r="AT315">
        <v>0</v>
      </c>
      <c r="AU315">
        <v>0</v>
      </c>
      <c r="AV315">
        <v>0</v>
      </c>
      <c r="AW315">
        <v>0</v>
      </c>
    </row>
    <row r="316" spans="1:49">
      <c r="C316" s="59" t="s">
        <v>818</v>
      </c>
      <c r="D316" s="59" t="s">
        <v>818</v>
      </c>
      <c r="E316" s="61" t="s">
        <v>818</v>
      </c>
      <c r="F316">
        <v>1</v>
      </c>
      <c r="U316">
        <v>73.900000000000006</v>
      </c>
      <c r="V316">
        <v>80.599999999999994</v>
      </c>
      <c r="W316">
        <v>87.4</v>
      </c>
      <c r="X316">
        <v>93.9</v>
      </c>
      <c r="Y316">
        <v>100</v>
      </c>
      <c r="Z316">
        <v>107</v>
      </c>
      <c r="AA316">
        <v>114</v>
      </c>
      <c r="AB316">
        <v>122</v>
      </c>
      <c r="AC316">
        <v>130</v>
      </c>
      <c r="AD316">
        <v>139</v>
      </c>
      <c r="AE316">
        <v>148</v>
      </c>
      <c r="AH316">
        <v>0</v>
      </c>
      <c r="AI316">
        <v>0</v>
      </c>
      <c r="AJ316">
        <v>0</v>
      </c>
      <c r="AK316">
        <v>0</v>
      </c>
      <c r="AL316">
        <v>0</v>
      </c>
      <c r="AM316">
        <v>0</v>
      </c>
      <c r="AN316">
        <v>0</v>
      </c>
      <c r="AO316">
        <v>0</v>
      </c>
      <c r="AP316">
        <v>0</v>
      </c>
      <c r="AQ316">
        <v>0</v>
      </c>
      <c r="AR316">
        <v>0</v>
      </c>
      <c r="AS316">
        <v>0</v>
      </c>
      <c r="AT316">
        <v>0</v>
      </c>
      <c r="AU316">
        <v>0</v>
      </c>
      <c r="AV316">
        <v>0</v>
      </c>
      <c r="AW316">
        <v>0</v>
      </c>
    </row>
    <row r="317" spans="1:49">
      <c r="A317" s="10" t="s">
        <v>663</v>
      </c>
      <c r="B317" s="62" t="s">
        <v>650</v>
      </c>
      <c r="C317" s="59" t="s">
        <v>818</v>
      </c>
      <c r="D317" s="59" t="s">
        <v>818</v>
      </c>
      <c r="E317" s="61" t="s">
        <v>818</v>
      </c>
      <c r="F317">
        <v>1</v>
      </c>
      <c r="G317" s="34">
        <v>0.3</v>
      </c>
      <c r="H317">
        <v>0.5</v>
      </c>
      <c r="I317" s="34">
        <v>-0.59163806003000996</v>
      </c>
      <c r="J317">
        <v>1.0773699499422279E-3</v>
      </c>
      <c r="K317">
        <v>2.307853416659285</v>
      </c>
      <c r="L317">
        <v>3.4700000000000002E-2</v>
      </c>
      <c r="M317" s="34">
        <v>9.0673333333322894</v>
      </c>
      <c r="N317">
        <v>-14.24409999999857</v>
      </c>
      <c r="O317">
        <v>11.343776666666075</v>
      </c>
      <c r="P317">
        <v>16.89</v>
      </c>
      <c r="Q317" s="34">
        <v>-2.8999999999999998E-3</v>
      </c>
      <c r="R317" s="46">
        <v>55</v>
      </c>
      <c r="S317">
        <v>-1.2999999999999999E-3</v>
      </c>
      <c r="T317">
        <v>0</v>
      </c>
      <c r="U317" t="s">
        <v>651</v>
      </c>
      <c r="V317" t="s">
        <v>348</v>
      </c>
      <c r="W317" t="s">
        <v>349</v>
      </c>
      <c r="AH317">
        <v>0</v>
      </c>
      <c r="AI317">
        <v>0</v>
      </c>
      <c r="AJ317">
        <v>0</v>
      </c>
      <c r="AK317">
        <v>0</v>
      </c>
      <c r="AL317">
        <v>0</v>
      </c>
      <c r="AM317">
        <v>0</v>
      </c>
      <c r="AN317">
        <v>0</v>
      </c>
      <c r="AO317">
        <v>0</v>
      </c>
      <c r="AP317">
        <v>0</v>
      </c>
      <c r="AQ317">
        <v>0</v>
      </c>
      <c r="AR317">
        <v>0</v>
      </c>
      <c r="AS317">
        <v>0</v>
      </c>
      <c r="AT317">
        <v>0</v>
      </c>
      <c r="AU317">
        <v>0</v>
      </c>
      <c r="AV317">
        <v>0</v>
      </c>
      <c r="AW317">
        <v>0</v>
      </c>
    </row>
    <row r="318" spans="1:49">
      <c r="C318" s="59" t="s">
        <v>818</v>
      </c>
      <c r="D318" s="59" t="s">
        <v>818</v>
      </c>
      <c r="E318" s="61" t="s">
        <v>818</v>
      </c>
      <c r="F318">
        <v>1</v>
      </c>
      <c r="U318">
        <v>850</v>
      </c>
      <c r="V318">
        <v>790</v>
      </c>
      <c r="W318">
        <v>909</v>
      </c>
      <c r="AH318">
        <v>0</v>
      </c>
      <c r="AI318">
        <v>0</v>
      </c>
      <c r="AJ318">
        <v>0</v>
      </c>
      <c r="AK318">
        <v>0</v>
      </c>
      <c r="AL318">
        <v>0</v>
      </c>
      <c r="AM318">
        <v>0</v>
      </c>
      <c r="AN318">
        <v>0</v>
      </c>
      <c r="AO318">
        <v>0</v>
      </c>
      <c r="AP318">
        <v>0</v>
      </c>
      <c r="AQ318">
        <v>0</v>
      </c>
      <c r="AR318">
        <v>0</v>
      </c>
      <c r="AS318">
        <v>0</v>
      </c>
      <c r="AT318">
        <v>0</v>
      </c>
      <c r="AU318">
        <v>0</v>
      </c>
      <c r="AV318">
        <v>0</v>
      </c>
      <c r="AW318">
        <v>0</v>
      </c>
    </row>
    <row r="319" spans="1:49">
      <c r="A319" s="10" t="s">
        <v>664</v>
      </c>
      <c r="B319" s="62" t="s">
        <v>650</v>
      </c>
      <c r="C319" s="59" t="s">
        <v>818</v>
      </c>
      <c r="D319" s="59" t="s">
        <v>818</v>
      </c>
      <c r="E319" s="61" t="s">
        <v>818</v>
      </c>
      <c r="F319">
        <v>1</v>
      </c>
      <c r="G319" s="34">
        <v>0.3</v>
      </c>
      <c r="H319">
        <v>0.5</v>
      </c>
      <c r="I319" s="34">
        <v>1.66512009854238</v>
      </c>
      <c r="J319">
        <v>-3.0775241223567851</v>
      </c>
      <c r="K319">
        <v>3.6231209197290002</v>
      </c>
      <c r="L319">
        <v>-0.14019999999999999</v>
      </c>
      <c r="M319" s="34">
        <v>11.327999999998351</v>
      </c>
      <c r="N319">
        <v>-17.90119999999769</v>
      </c>
      <c r="O319">
        <v>13.49091999999902</v>
      </c>
      <c r="P319">
        <v>25.867440000000101</v>
      </c>
      <c r="Q319" s="34">
        <v>-3.2000000000000002E-3</v>
      </c>
      <c r="R319" s="46">
        <v>55</v>
      </c>
      <c r="S319">
        <v>0</v>
      </c>
      <c r="T319">
        <v>0</v>
      </c>
      <c r="U319" t="s">
        <v>651</v>
      </c>
      <c r="V319" t="s">
        <v>348</v>
      </c>
      <c r="W319" t="s">
        <v>349</v>
      </c>
      <c r="AH319">
        <v>0</v>
      </c>
      <c r="AI319">
        <v>0</v>
      </c>
      <c r="AJ319">
        <v>0</v>
      </c>
      <c r="AK319">
        <v>0</v>
      </c>
      <c r="AL319">
        <v>0</v>
      </c>
      <c r="AM319">
        <v>0</v>
      </c>
      <c r="AN319">
        <v>0</v>
      </c>
      <c r="AO319">
        <v>0</v>
      </c>
      <c r="AP319">
        <v>0</v>
      </c>
      <c r="AQ319">
        <v>0</v>
      </c>
      <c r="AR319">
        <v>0</v>
      </c>
      <c r="AS319">
        <v>0</v>
      </c>
      <c r="AT319">
        <v>0</v>
      </c>
      <c r="AU319">
        <v>0</v>
      </c>
      <c r="AV319">
        <v>0</v>
      </c>
      <c r="AW319">
        <v>0</v>
      </c>
    </row>
    <row r="320" spans="1:49">
      <c r="C320" s="59" t="s">
        <v>818</v>
      </c>
      <c r="D320" s="59" t="s">
        <v>818</v>
      </c>
      <c r="E320" s="61" t="s">
        <v>818</v>
      </c>
      <c r="F320">
        <v>1</v>
      </c>
      <c r="U320">
        <v>1250</v>
      </c>
      <c r="V320">
        <v>1163</v>
      </c>
      <c r="W320">
        <v>1337</v>
      </c>
      <c r="AH320">
        <v>0</v>
      </c>
      <c r="AI320">
        <v>0</v>
      </c>
      <c r="AJ320">
        <v>0</v>
      </c>
      <c r="AK320">
        <v>0</v>
      </c>
      <c r="AL320">
        <v>0</v>
      </c>
      <c r="AM320">
        <v>0</v>
      </c>
      <c r="AN320">
        <v>0</v>
      </c>
      <c r="AO320">
        <v>0</v>
      </c>
      <c r="AP320">
        <v>0</v>
      </c>
      <c r="AQ320">
        <v>0</v>
      </c>
      <c r="AR320">
        <v>0</v>
      </c>
      <c r="AS320">
        <v>0</v>
      </c>
      <c r="AT320">
        <v>0</v>
      </c>
      <c r="AU320">
        <v>0</v>
      </c>
      <c r="AV320">
        <v>0</v>
      </c>
      <c r="AW320">
        <v>0</v>
      </c>
    </row>
    <row r="321" spans="1:49">
      <c r="A321" s="10" t="s">
        <v>665</v>
      </c>
      <c r="B321" s="62" t="s">
        <v>650</v>
      </c>
      <c r="C321" s="59" t="s">
        <v>818</v>
      </c>
      <c r="D321" s="59" t="s">
        <v>818</v>
      </c>
      <c r="E321" s="61" t="s">
        <v>818</v>
      </c>
      <c r="F321">
        <v>1</v>
      </c>
      <c r="G321" s="34">
        <v>0.7</v>
      </c>
      <c r="H321">
        <v>1</v>
      </c>
      <c r="I321" s="34">
        <v>4.4056814271822696E-2</v>
      </c>
      <c r="J321">
        <v>-0.33112927124270641</v>
      </c>
      <c r="K321">
        <v>1.4142033236809604</v>
      </c>
      <c r="L321">
        <v>-3.6685699210431119E-2</v>
      </c>
      <c r="M321" s="34">
        <v>1.7166666666665122</v>
      </c>
      <c r="N321">
        <v>-4.5049999999995434</v>
      </c>
      <c r="O321">
        <v>6.9073333333328959</v>
      </c>
      <c r="P321">
        <v>19.079999999999998</v>
      </c>
      <c r="Q321" s="34">
        <v>-3.0999999999999999E-3</v>
      </c>
      <c r="R321" s="46">
        <v>55</v>
      </c>
      <c r="S321">
        <v>-9.5999999999999992E-3</v>
      </c>
      <c r="T321">
        <v>0</v>
      </c>
      <c r="U321" t="s">
        <v>651</v>
      </c>
      <c r="V321" t="s">
        <v>348</v>
      </c>
      <c r="W321" t="s">
        <v>349</v>
      </c>
      <c r="AH321">
        <v>0</v>
      </c>
      <c r="AI321">
        <v>0</v>
      </c>
      <c r="AJ321">
        <v>0</v>
      </c>
      <c r="AK321">
        <v>0</v>
      </c>
      <c r="AL321">
        <v>0</v>
      </c>
      <c r="AM321">
        <v>0</v>
      </c>
      <c r="AN321">
        <v>0</v>
      </c>
      <c r="AO321">
        <v>0</v>
      </c>
      <c r="AP321">
        <v>0</v>
      </c>
      <c r="AQ321">
        <v>0</v>
      </c>
      <c r="AR321">
        <v>0</v>
      </c>
      <c r="AS321">
        <v>0</v>
      </c>
      <c r="AT321">
        <v>0</v>
      </c>
      <c r="AU321">
        <v>0</v>
      </c>
      <c r="AV321">
        <v>0</v>
      </c>
      <c r="AW321">
        <v>0</v>
      </c>
    </row>
    <row r="322" spans="1:49">
      <c r="C322" s="59" t="s">
        <v>818</v>
      </c>
      <c r="D322" s="59" t="s">
        <v>818</v>
      </c>
      <c r="E322" s="61" t="s">
        <v>818</v>
      </c>
      <c r="F322">
        <v>1</v>
      </c>
      <c r="U322">
        <v>2000</v>
      </c>
      <c r="V322">
        <v>1860</v>
      </c>
      <c r="W322">
        <v>2140</v>
      </c>
      <c r="AH322">
        <v>0</v>
      </c>
      <c r="AI322">
        <v>0</v>
      </c>
      <c r="AJ322">
        <v>0</v>
      </c>
      <c r="AK322">
        <v>0</v>
      </c>
      <c r="AL322">
        <v>0</v>
      </c>
      <c r="AM322">
        <v>0</v>
      </c>
      <c r="AN322">
        <v>0</v>
      </c>
      <c r="AO322">
        <v>0</v>
      </c>
      <c r="AP322">
        <v>0</v>
      </c>
      <c r="AQ322">
        <v>0</v>
      </c>
      <c r="AR322">
        <v>0</v>
      </c>
      <c r="AS322">
        <v>0</v>
      </c>
      <c r="AT322">
        <v>0</v>
      </c>
      <c r="AU322">
        <v>0</v>
      </c>
      <c r="AV322">
        <v>0</v>
      </c>
      <c r="AW322">
        <v>0</v>
      </c>
    </row>
    <row r="323" spans="1:49">
      <c r="A323" s="10" t="s">
        <v>666</v>
      </c>
      <c r="B323" s="62" t="s">
        <v>650</v>
      </c>
      <c r="C323" s="59" t="s">
        <v>818</v>
      </c>
      <c r="D323" s="59" t="s">
        <v>818</v>
      </c>
      <c r="E323" s="61" t="s">
        <v>818</v>
      </c>
      <c r="F323">
        <v>1</v>
      </c>
      <c r="G323" s="34">
        <v>0.7</v>
      </c>
      <c r="H323">
        <v>1</v>
      </c>
      <c r="I323" s="34">
        <v>0.14654835649309073</v>
      </c>
      <c r="J323">
        <v>-0.62032479491038139</v>
      </c>
      <c r="K323">
        <v>1.638594787655516</v>
      </c>
      <c r="L323">
        <v>-7.9100000000000004E-2</v>
      </c>
      <c r="M323" s="34">
        <v>1.1591666666662426</v>
      </c>
      <c r="N323">
        <v>-3.9242499999986666</v>
      </c>
      <c r="O323">
        <v>7.6502333333319772</v>
      </c>
      <c r="P323">
        <v>29.850050000000401</v>
      </c>
      <c r="Q323" s="34">
        <v>-3.2000000000000002E-3</v>
      </c>
      <c r="R323" s="46">
        <v>55</v>
      </c>
      <c r="S323">
        <v>-1.5100000000000001E-2</v>
      </c>
      <c r="T323">
        <v>0</v>
      </c>
      <c r="U323" t="s">
        <v>651</v>
      </c>
      <c r="V323" t="s">
        <v>348</v>
      </c>
      <c r="W323" t="s">
        <v>349</v>
      </c>
      <c r="AH323">
        <v>0</v>
      </c>
      <c r="AI323">
        <v>0</v>
      </c>
      <c r="AJ323">
        <v>0</v>
      </c>
      <c r="AK323">
        <v>0</v>
      </c>
      <c r="AL323">
        <v>0</v>
      </c>
      <c r="AM323">
        <v>0</v>
      </c>
      <c r="AN323">
        <v>0</v>
      </c>
      <c r="AO323">
        <v>0</v>
      </c>
      <c r="AP323">
        <v>0</v>
      </c>
      <c r="AQ323">
        <v>0</v>
      </c>
      <c r="AR323">
        <v>0</v>
      </c>
      <c r="AS323">
        <v>0</v>
      </c>
      <c r="AT323">
        <v>0</v>
      </c>
      <c r="AU323">
        <v>0</v>
      </c>
      <c r="AV323">
        <v>0</v>
      </c>
      <c r="AW323">
        <v>0</v>
      </c>
    </row>
    <row r="324" spans="1:49">
      <c r="C324" s="59" t="s">
        <v>818</v>
      </c>
      <c r="D324" s="59" t="s">
        <v>818</v>
      </c>
      <c r="E324" s="61" t="s">
        <v>818</v>
      </c>
      <c r="F324">
        <v>1</v>
      </c>
      <c r="U324">
        <v>3000</v>
      </c>
      <c r="V324">
        <v>2790</v>
      </c>
      <c r="W324">
        <v>3210</v>
      </c>
      <c r="AH324">
        <v>0</v>
      </c>
      <c r="AI324">
        <v>0</v>
      </c>
      <c r="AJ324">
        <v>0</v>
      </c>
      <c r="AK324">
        <v>0</v>
      </c>
      <c r="AL324">
        <v>0</v>
      </c>
      <c r="AM324">
        <v>0</v>
      </c>
      <c r="AN324">
        <v>0</v>
      </c>
      <c r="AO324">
        <v>0</v>
      </c>
      <c r="AP324">
        <v>0</v>
      </c>
      <c r="AQ324">
        <v>0</v>
      </c>
      <c r="AR324">
        <v>0</v>
      </c>
      <c r="AS324">
        <v>0</v>
      </c>
      <c r="AT324">
        <v>0</v>
      </c>
      <c r="AU324">
        <v>0</v>
      </c>
      <c r="AV324">
        <v>0</v>
      </c>
      <c r="AW324">
        <v>0</v>
      </c>
    </row>
    <row r="325" spans="1:49">
      <c r="A325" s="62" t="s">
        <v>677</v>
      </c>
      <c r="B325" s="62" t="s">
        <v>650</v>
      </c>
      <c r="C325" s="59" t="s">
        <v>818</v>
      </c>
      <c r="D325" s="59" t="s">
        <v>818</v>
      </c>
      <c r="E325" s="61" t="s">
        <v>818</v>
      </c>
      <c r="F325">
        <v>1</v>
      </c>
      <c r="G325" s="34">
        <v>0.7</v>
      </c>
      <c r="H325">
        <v>1.2</v>
      </c>
      <c r="I325" s="34">
        <v>-4.1333705735167982E-3</v>
      </c>
      <c r="J325">
        <v>-0.17926207199599856</v>
      </c>
      <c r="K325">
        <v>1.256386108252288</v>
      </c>
      <c r="L325">
        <v>-1.9173863477052498E-2</v>
      </c>
      <c r="M325" s="34">
        <v>-3.4900284900274197</v>
      </c>
      <c r="N325">
        <v>9.3988603988573249</v>
      </c>
      <c r="O325">
        <v>-3.990455840452972</v>
      </c>
      <c r="P325">
        <v>38.044957264956402</v>
      </c>
      <c r="Q325" s="34">
        <v>-3.9542075760431381E-3</v>
      </c>
      <c r="R325" s="46">
        <v>55</v>
      </c>
      <c r="S325">
        <v>-9.2970521541950336E-3</v>
      </c>
      <c r="T325">
        <v>0</v>
      </c>
      <c r="U325" t="s">
        <v>651</v>
      </c>
      <c r="V325" t="s">
        <v>348</v>
      </c>
      <c r="W325" t="s">
        <v>349</v>
      </c>
      <c r="AH325">
        <v>0</v>
      </c>
      <c r="AI325">
        <v>0</v>
      </c>
      <c r="AJ325">
        <v>0</v>
      </c>
      <c r="AK325">
        <v>0</v>
      </c>
      <c r="AL325">
        <v>0</v>
      </c>
      <c r="AM325">
        <v>0</v>
      </c>
      <c r="AN325">
        <v>0</v>
      </c>
      <c r="AO325">
        <v>0</v>
      </c>
      <c r="AP325">
        <v>0</v>
      </c>
      <c r="AQ325">
        <v>0</v>
      </c>
      <c r="AR325">
        <v>0</v>
      </c>
      <c r="AS325">
        <v>0</v>
      </c>
      <c r="AT325">
        <v>0</v>
      </c>
      <c r="AU325">
        <v>0</v>
      </c>
      <c r="AV325">
        <v>0</v>
      </c>
      <c r="AW325">
        <v>0</v>
      </c>
    </row>
    <row r="326" spans="1:49">
      <c r="C326" s="59" t="s">
        <v>818</v>
      </c>
      <c r="D326" s="59" t="s">
        <v>818</v>
      </c>
      <c r="E326" s="61" t="s">
        <v>818</v>
      </c>
      <c r="F326">
        <v>1</v>
      </c>
      <c r="U326">
        <v>4000</v>
      </c>
      <c r="V326">
        <v>3720</v>
      </c>
      <c r="W326">
        <v>4280</v>
      </c>
      <c r="AH326">
        <v>0</v>
      </c>
      <c r="AI326">
        <v>0</v>
      </c>
      <c r="AJ326">
        <v>0</v>
      </c>
      <c r="AK326">
        <v>0</v>
      </c>
      <c r="AL326">
        <v>0</v>
      </c>
      <c r="AM326">
        <v>0</v>
      </c>
      <c r="AN326">
        <v>0</v>
      </c>
      <c r="AO326">
        <v>0</v>
      </c>
      <c r="AP326">
        <v>0</v>
      </c>
      <c r="AQ326">
        <v>0</v>
      </c>
      <c r="AR326">
        <v>0</v>
      </c>
      <c r="AS326">
        <v>0</v>
      </c>
      <c r="AT326">
        <v>0</v>
      </c>
      <c r="AU326">
        <v>0</v>
      </c>
      <c r="AV326">
        <v>0</v>
      </c>
      <c r="AW326">
        <v>0</v>
      </c>
    </row>
    <row r="327" spans="1:49">
      <c r="A327" s="62" t="s">
        <v>678</v>
      </c>
      <c r="B327" s="62" t="s">
        <v>650</v>
      </c>
      <c r="C327" s="59" t="s">
        <v>818</v>
      </c>
      <c r="D327" s="59" t="s">
        <v>818</v>
      </c>
      <c r="E327" s="61" t="s">
        <v>818</v>
      </c>
      <c r="F327">
        <v>1</v>
      </c>
      <c r="G327" s="34">
        <v>1</v>
      </c>
      <c r="H327">
        <v>2</v>
      </c>
      <c r="I327" s="34">
        <v>2.807167271190843E-2</v>
      </c>
      <c r="J327">
        <v>-0.19668787730462028</v>
      </c>
      <c r="K327">
        <v>0.85682505616426641</v>
      </c>
      <c r="L327">
        <v>-2.6090758102506467E-2</v>
      </c>
      <c r="M327" s="34">
        <v>0.35343915343913068</v>
      </c>
      <c r="N327">
        <v>-1.9421164021162998</v>
      </c>
      <c r="O327">
        <v>6.7822751322749877</v>
      </c>
      <c r="P327">
        <v>35.146402116402179</v>
      </c>
      <c r="Q327" s="34">
        <v>-4.3883429345984402E-3</v>
      </c>
      <c r="R327" s="46">
        <v>55</v>
      </c>
      <c r="S327">
        <v>-1.3333333333333049E-3</v>
      </c>
      <c r="T327">
        <v>0</v>
      </c>
      <c r="U327" t="s">
        <v>651</v>
      </c>
      <c r="V327" t="s">
        <v>348</v>
      </c>
      <c r="W327" t="s">
        <v>349</v>
      </c>
      <c r="AH327">
        <v>0</v>
      </c>
      <c r="AI327">
        <v>0</v>
      </c>
      <c r="AJ327">
        <v>0</v>
      </c>
      <c r="AK327">
        <v>0</v>
      </c>
      <c r="AL327">
        <v>0</v>
      </c>
      <c r="AM327">
        <v>0</v>
      </c>
      <c r="AN327">
        <v>0</v>
      </c>
      <c r="AO327">
        <v>0</v>
      </c>
      <c r="AP327">
        <v>0</v>
      </c>
      <c r="AQ327">
        <v>0</v>
      </c>
      <c r="AR327">
        <v>0</v>
      </c>
      <c r="AS327">
        <v>0</v>
      </c>
      <c r="AT327">
        <v>0</v>
      </c>
      <c r="AU327">
        <v>0</v>
      </c>
      <c r="AV327">
        <v>0</v>
      </c>
      <c r="AW327">
        <v>0</v>
      </c>
    </row>
    <row r="328" spans="1:49">
      <c r="C328" s="59" t="s">
        <v>818</v>
      </c>
      <c r="D328" s="59" t="s">
        <v>818</v>
      </c>
      <c r="E328" s="61" t="s">
        <v>818</v>
      </c>
      <c r="F328">
        <v>1</v>
      </c>
      <c r="U328">
        <v>6000</v>
      </c>
      <c r="V328">
        <v>5580</v>
      </c>
      <c r="W328">
        <v>6420</v>
      </c>
      <c r="AH328">
        <v>0</v>
      </c>
      <c r="AI328">
        <v>0</v>
      </c>
      <c r="AJ328">
        <v>0</v>
      </c>
      <c r="AK328">
        <v>0</v>
      </c>
      <c r="AL328">
        <v>0</v>
      </c>
      <c r="AM328">
        <v>0</v>
      </c>
      <c r="AN328">
        <v>0</v>
      </c>
      <c r="AO328">
        <v>0</v>
      </c>
      <c r="AP328">
        <v>0</v>
      </c>
      <c r="AQ328">
        <v>0</v>
      </c>
      <c r="AR328">
        <v>0</v>
      </c>
      <c r="AS328">
        <v>0</v>
      </c>
      <c r="AT328">
        <v>0</v>
      </c>
      <c r="AU328">
        <v>0</v>
      </c>
      <c r="AV328">
        <v>0</v>
      </c>
      <c r="AW328">
        <v>0</v>
      </c>
    </row>
    <row r="329" spans="1:49">
      <c r="A329" s="62" t="s">
        <v>679</v>
      </c>
      <c r="B329" s="62" t="s">
        <v>650</v>
      </c>
      <c r="C329" s="59" t="s">
        <v>818</v>
      </c>
      <c r="D329" s="59" t="s">
        <v>818</v>
      </c>
      <c r="E329" s="61" t="s">
        <v>818</v>
      </c>
      <c r="F329">
        <v>1</v>
      </c>
      <c r="G329" s="34">
        <v>1</v>
      </c>
      <c r="H329">
        <v>2</v>
      </c>
      <c r="I329" s="34">
        <v>-1.075087930977903E-2</v>
      </c>
      <c r="J329">
        <v>-1.8790835455467204E-2</v>
      </c>
      <c r="K329">
        <v>0.55981723505172665</v>
      </c>
      <c r="L329">
        <v>4.1535906196647918E-2</v>
      </c>
      <c r="M329" s="34">
        <v>-0.18412698412694642</v>
      </c>
      <c r="N329">
        <v>0.2892063492061806</v>
      </c>
      <c r="O329">
        <v>3.8912698412700846</v>
      </c>
      <c r="P329">
        <v>38.733650793650696</v>
      </c>
      <c r="Q329" s="34">
        <v>-4.5925204044341529E-3</v>
      </c>
      <c r="R329" s="46">
        <v>55</v>
      </c>
      <c r="S329">
        <v>-3.8333333333333289E-2</v>
      </c>
      <c r="T329">
        <v>0</v>
      </c>
      <c r="U329" t="s">
        <v>651</v>
      </c>
      <c r="V329" t="s">
        <v>348</v>
      </c>
      <c r="W329" t="s">
        <v>349</v>
      </c>
      <c r="AH329">
        <v>0</v>
      </c>
      <c r="AI329">
        <v>0</v>
      </c>
      <c r="AJ329">
        <v>0</v>
      </c>
      <c r="AK329">
        <v>0</v>
      </c>
      <c r="AL329">
        <v>0</v>
      </c>
      <c r="AM329">
        <v>0</v>
      </c>
      <c r="AN329">
        <v>0</v>
      </c>
      <c r="AO329">
        <v>0</v>
      </c>
      <c r="AP329">
        <v>0</v>
      </c>
      <c r="AQ329">
        <v>0</v>
      </c>
      <c r="AR329">
        <v>0</v>
      </c>
      <c r="AS329">
        <v>0</v>
      </c>
      <c r="AT329">
        <v>0</v>
      </c>
      <c r="AU329">
        <v>0</v>
      </c>
      <c r="AV329">
        <v>0</v>
      </c>
      <c r="AW329">
        <v>0</v>
      </c>
    </row>
    <row r="330" spans="1:49">
      <c r="C330" s="59" t="s">
        <v>818</v>
      </c>
      <c r="D330" s="59" t="s">
        <v>818</v>
      </c>
      <c r="E330" s="61" t="s">
        <v>818</v>
      </c>
      <c r="F330">
        <v>1</v>
      </c>
      <c r="U330">
        <v>8000</v>
      </c>
      <c r="V330">
        <v>7440</v>
      </c>
      <c r="W330">
        <v>8560</v>
      </c>
      <c r="AH330">
        <v>0</v>
      </c>
      <c r="AI330">
        <v>0</v>
      </c>
      <c r="AJ330">
        <v>0</v>
      </c>
      <c r="AK330">
        <v>0</v>
      </c>
      <c r="AL330">
        <v>0</v>
      </c>
      <c r="AM330">
        <v>0</v>
      </c>
      <c r="AN330">
        <v>0</v>
      </c>
      <c r="AO330">
        <v>0</v>
      </c>
      <c r="AP330">
        <v>0</v>
      </c>
      <c r="AQ330">
        <v>0</v>
      </c>
      <c r="AR330">
        <v>0</v>
      </c>
      <c r="AS330">
        <v>0</v>
      </c>
      <c r="AT330">
        <v>0</v>
      </c>
      <c r="AU330">
        <v>0</v>
      </c>
      <c r="AV330">
        <v>0</v>
      </c>
      <c r="AW330">
        <v>0</v>
      </c>
    </row>
    <row r="331" spans="1:49">
      <c r="A331" s="62" t="s">
        <v>783</v>
      </c>
      <c r="B331" s="62" t="s">
        <v>650</v>
      </c>
      <c r="C331" s="59" t="s">
        <v>818</v>
      </c>
      <c r="D331" s="59" t="s">
        <v>818</v>
      </c>
      <c r="E331" s="61" t="s">
        <v>818</v>
      </c>
      <c r="F331">
        <v>1</v>
      </c>
      <c r="G331" s="34">
        <v>0.3</v>
      </c>
      <c r="H331">
        <v>0.75</v>
      </c>
      <c r="I331" s="34">
        <v>-9.5604028382021825E-2</v>
      </c>
      <c r="J331">
        <v>-0.23677004070751911</v>
      </c>
      <c r="K331">
        <v>2.4226748480483615</v>
      </c>
      <c r="L331">
        <v>-3.3545831292178266E-2</v>
      </c>
      <c r="M331" s="34">
        <v>0.42798353909462561</v>
      </c>
      <c r="N331">
        <v>-2.0148148148147995</v>
      </c>
      <c r="O331">
        <v>5.4037037037037097</v>
      </c>
      <c r="P331">
        <v>20.437333333333328</v>
      </c>
      <c r="Q331" s="34">
        <v>-2.171542678823293E-3</v>
      </c>
      <c r="R331" s="46">
        <v>55</v>
      </c>
      <c r="S331">
        <v>8.8961451247165178E-3</v>
      </c>
      <c r="T331">
        <v>0</v>
      </c>
      <c r="U331" t="s">
        <v>651</v>
      </c>
      <c r="V331" t="s">
        <v>348</v>
      </c>
      <c r="W331" t="s">
        <v>349</v>
      </c>
      <c r="AH331">
        <v>0</v>
      </c>
      <c r="AI331">
        <v>0</v>
      </c>
      <c r="AJ331">
        <v>0</v>
      </c>
      <c r="AK331">
        <v>0</v>
      </c>
      <c r="AL331">
        <v>0</v>
      </c>
      <c r="AM331">
        <v>0</v>
      </c>
      <c r="AN331">
        <v>0</v>
      </c>
      <c r="AO331">
        <v>0</v>
      </c>
      <c r="AP331">
        <v>0</v>
      </c>
      <c r="AQ331">
        <v>0</v>
      </c>
      <c r="AR331">
        <v>0</v>
      </c>
      <c r="AS331">
        <v>0</v>
      </c>
      <c r="AT331">
        <v>0</v>
      </c>
      <c r="AU331">
        <v>0</v>
      </c>
      <c r="AV331">
        <v>0</v>
      </c>
      <c r="AW331">
        <v>0</v>
      </c>
    </row>
    <row r="332" spans="1:49">
      <c r="C332" s="59" t="s">
        <v>818</v>
      </c>
      <c r="D332" s="59" t="s">
        <v>818</v>
      </c>
      <c r="E332" s="61" t="s">
        <v>818</v>
      </c>
      <c r="F332">
        <v>1</v>
      </c>
      <c r="U332">
        <v>1250</v>
      </c>
      <c r="V332">
        <v>1163</v>
      </c>
      <c r="W332">
        <v>1337</v>
      </c>
      <c r="AH332">
        <v>0</v>
      </c>
      <c r="AI332">
        <v>0</v>
      </c>
      <c r="AJ332">
        <v>0</v>
      </c>
      <c r="AK332">
        <v>0</v>
      </c>
      <c r="AL332">
        <v>0</v>
      </c>
      <c r="AM332">
        <v>0</v>
      </c>
      <c r="AN332">
        <v>0</v>
      </c>
      <c r="AO332">
        <v>0</v>
      </c>
      <c r="AP332">
        <v>0</v>
      </c>
      <c r="AQ332">
        <v>0</v>
      </c>
      <c r="AR332">
        <v>0</v>
      </c>
      <c r="AS332">
        <v>0</v>
      </c>
      <c r="AT332">
        <v>0</v>
      </c>
      <c r="AU332">
        <v>0</v>
      </c>
      <c r="AV332">
        <v>0</v>
      </c>
      <c r="AW332">
        <v>0</v>
      </c>
    </row>
    <row r="333" spans="1:49">
      <c r="A333" s="62" t="s">
        <v>784</v>
      </c>
      <c r="B333" s="62" t="s">
        <v>650</v>
      </c>
      <c r="C333" s="59" t="s">
        <v>818</v>
      </c>
      <c r="D333" s="59" t="s">
        <v>818</v>
      </c>
      <c r="E333" s="61" t="s">
        <v>818</v>
      </c>
      <c r="F333">
        <v>1</v>
      </c>
      <c r="G333" s="34">
        <v>0.3</v>
      </c>
      <c r="H333">
        <v>0.94</v>
      </c>
      <c r="I333" s="34">
        <v>-5.9907641180945437E-2</v>
      </c>
      <c r="J333">
        <v>-0.30282556273070937</v>
      </c>
      <c r="K333">
        <v>2.4614245144108686</v>
      </c>
      <c r="L333">
        <v>-4.0859771229308554E-2</v>
      </c>
      <c r="M333" s="34">
        <v>2.3209876543211445</v>
      </c>
      <c r="N333">
        <v>-5.7777777777779775</v>
      </c>
      <c r="O333">
        <v>9.334444444444534</v>
      </c>
      <c r="P333">
        <v>31.757999999999985</v>
      </c>
      <c r="Q333" s="34">
        <v>-2.7407756495090706E-3</v>
      </c>
      <c r="R333" s="46">
        <v>55</v>
      </c>
      <c r="S333">
        <v>-2.3356009070311245E-4</v>
      </c>
      <c r="T333">
        <v>0</v>
      </c>
      <c r="U333" t="s">
        <v>651</v>
      </c>
      <c r="V333" t="s">
        <v>348</v>
      </c>
      <c r="W333" t="s">
        <v>349</v>
      </c>
      <c r="AH333">
        <v>0</v>
      </c>
      <c r="AI333">
        <v>0</v>
      </c>
      <c r="AJ333">
        <v>0</v>
      </c>
      <c r="AK333">
        <v>0</v>
      </c>
      <c r="AL333">
        <v>0</v>
      </c>
      <c r="AM333">
        <v>0</v>
      </c>
      <c r="AN333">
        <v>0</v>
      </c>
      <c r="AO333">
        <v>0</v>
      </c>
      <c r="AP333">
        <v>0</v>
      </c>
      <c r="AQ333">
        <v>0</v>
      </c>
      <c r="AR333">
        <v>0</v>
      </c>
      <c r="AS333">
        <v>0</v>
      </c>
      <c r="AT333">
        <v>0</v>
      </c>
      <c r="AU333">
        <v>0</v>
      </c>
      <c r="AV333">
        <v>0</v>
      </c>
      <c r="AW333">
        <v>0</v>
      </c>
    </row>
    <row r="334" spans="1:49">
      <c r="C334" s="59" t="s">
        <v>818</v>
      </c>
      <c r="D334" s="59" t="s">
        <v>818</v>
      </c>
      <c r="E334" s="61" t="s">
        <v>818</v>
      </c>
      <c r="F334">
        <v>1</v>
      </c>
      <c r="U334">
        <v>2000</v>
      </c>
      <c r="V334">
        <v>1860</v>
      </c>
      <c r="W334">
        <v>2140</v>
      </c>
      <c r="AH334">
        <v>0</v>
      </c>
      <c r="AI334">
        <v>0</v>
      </c>
      <c r="AJ334">
        <v>0</v>
      </c>
      <c r="AK334">
        <v>0</v>
      </c>
      <c r="AL334">
        <v>0</v>
      </c>
      <c r="AM334">
        <v>0</v>
      </c>
      <c r="AN334">
        <v>0</v>
      </c>
      <c r="AO334">
        <v>0</v>
      </c>
      <c r="AP334">
        <v>0</v>
      </c>
      <c r="AQ334">
        <v>0</v>
      </c>
      <c r="AR334">
        <v>0</v>
      </c>
      <c r="AS334">
        <v>0</v>
      </c>
      <c r="AT334">
        <v>0</v>
      </c>
      <c r="AU334">
        <v>0</v>
      </c>
      <c r="AV334">
        <v>0</v>
      </c>
      <c r="AW334">
        <v>0</v>
      </c>
    </row>
    <row r="335" spans="1:49">
      <c r="A335" s="62" t="s">
        <v>785</v>
      </c>
      <c r="B335" s="62" t="s">
        <v>650</v>
      </c>
      <c r="C335" s="59" t="s">
        <v>818</v>
      </c>
      <c r="D335" s="59" t="s">
        <v>818</v>
      </c>
      <c r="E335" s="61" t="s">
        <v>818</v>
      </c>
      <c r="F335">
        <v>1</v>
      </c>
      <c r="G335" s="34">
        <v>0.4</v>
      </c>
      <c r="H335">
        <v>1</v>
      </c>
      <c r="I335" s="34">
        <v>-1.6385123304269555E-2</v>
      </c>
      <c r="J335">
        <v>-0.33132422682051765</v>
      </c>
      <c r="K335">
        <v>1.9223462312230988</v>
      </c>
      <c r="L335">
        <v>-3.0591830444750633E-2</v>
      </c>
      <c r="M335" s="34">
        <v>-0.72222222222219146</v>
      </c>
      <c r="N335">
        <v>-0.54166666666676233</v>
      </c>
      <c r="O335">
        <v>6.9288888888889755</v>
      </c>
      <c r="P335">
        <v>36.193666666666644</v>
      </c>
      <c r="Q335" s="34">
        <v>-3.0489083687349383E-3</v>
      </c>
      <c r="R335" s="46">
        <v>55</v>
      </c>
      <c r="S335">
        <v>-1.4136961451247303E-2</v>
      </c>
      <c r="T335">
        <v>0</v>
      </c>
      <c r="U335" t="s">
        <v>651</v>
      </c>
      <c r="V335" t="s">
        <v>348</v>
      </c>
      <c r="W335" t="s">
        <v>349</v>
      </c>
      <c r="AH335">
        <v>0</v>
      </c>
      <c r="AI335">
        <v>0</v>
      </c>
      <c r="AJ335">
        <v>0</v>
      </c>
      <c r="AK335">
        <v>0</v>
      </c>
      <c r="AL335">
        <v>0</v>
      </c>
      <c r="AM335">
        <v>0</v>
      </c>
      <c r="AN335">
        <v>0</v>
      </c>
      <c r="AO335">
        <v>0</v>
      </c>
      <c r="AP335">
        <v>0</v>
      </c>
      <c r="AQ335">
        <v>0</v>
      </c>
      <c r="AR335">
        <v>0</v>
      </c>
      <c r="AS335">
        <v>0</v>
      </c>
      <c r="AT335">
        <v>0</v>
      </c>
      <c r="AU335">
        <v>0</v>
      </c>
      <c r="AV335">
        <v>0</v>
      </c>
      <c r="AW335">
        <v>0</v>
      </c>
    </row>
    <row r="336" spans="1:49">
      <c r="C336" s="59" t="s">
        <v>818</v>
      </c>
      <c r="D336" s="59" t="s">
        <v>818</v>
      </c>
      <c r="E336" s="61" t="s">
        <v>818</v>
      </c>
      <c r="F336">
        <v>1</v>
      </c>
      <c r="U336">
        <v>3000</v>
      </c>
      <c r="V336">
        <v>2790</v>
      </c>
      <c r="W336">
        <v>3210</v>
      </c>
      <c r="AH336">
        <v>0</v>
      </c>
      <c r="AI336">
        <v>0</v>
      </c>
      <c r="AJ336">
        <v>0</v>
      </c>
      <c r="AK336">
        <v>0</v>
      </c>
      <c r="AL336">
        <v>0</v>
      </c>
      <c r="AM336">
        <v>0</v>
      </c>
      <c r="AN336">
        <v>0</v>
      </c>
      <c r="AO336">
        <v>0</v>
      </c>
      <c r="AP336">
        <v>0</v>
      </c>
      <c r="AQ336">
        <v>0</v>
      </c>
      <c r="AR336">
        <v>0</v>
      </c>
      <c r="AS336">
        <v>0</v>
      </c>
      <c r="AT336">
        <v>0</v>
      </c>
      <c r="AU336">
        <v>0</v>
      </c>
      <c r="AV336">
        <v>0</v>
      </c>
      <c r="AW336">
        <v>0</v>
      </c>
    </row>
    <row r="337" spans="1:91">
      <c r="C337" s="59" t="s">
        <v>818</v>
      </c>
      <c r="D337" s="59" t="s">
        <v>818</v>
      </c>
      <c r="E337" s="61" t="s">
        <v>818</v>
      </c>
      <c r="F337">
        <v>1</v>
      </c>
      <c r="I337" s="31"/>
      <c r="J337" s="2"/>
      <c r="K337" s="2"/>
      <c r="L337" s="2"/>
      <c r="M337" s="31"/>
      <c r="N337" s="2"/>
      <c r="O337" s="3"/>
      <c r="P337" s="3"/>
      <c r="Q337" s="37"/>
      <c r="R337" s="42"/>
      <c r="S337" s="3"/>
      <c r="T337" s="3"/>
      <c r="U337" s="37"/>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row>
    <row r="338" spans="1:91">
      <c r="C338" s="59" t="s">
        <v>818</v>
      </c>
      <c r="D338" s="59" t="s">
        <v>818</v>
      </c>
      <c r="E338" s="61" t="s">
        <v>818</v>
      </c>
      <c r="F338">
        <v>1</v>
      </c>
      <c r="I338" s="32"/>
      <c r="J338" s="5"/>
      <c r="K338" s="5"/>
      <c r="L338" s="5"/>
      <c r="M338" s="32"/>
      <c r="N338" s="5"/>
      <c r="O338" s="8"/>
      <c r="P338" s="8"/>
      <c r="Q338" s="38"/>
      <c r="R338" s="45"/>
      <c r="S338" s="8"/>
      <c r="T338" s="8"/>
      <c r="U338" s="40"/>
      <c r="V338" s="1"/>
      <c r="W338" s="1"/>
      <c r="X338" s="1"/>
      <c r="Y338" s="1"/>
      <c r="Z338" s="1"/>
      <c r="AA338" s="1"/>
      <c r="AB338" s="1"/>
      <c r="AC338" s="1"/>
      <c r="AD338" s="1"/>
      <c r="AE338" s="1"/>
      <c r="AF338" s="1"/>
      <c r="AG338" s="1"/>
      <c r="AH338" s="1"/>
      <c r="AI338" s="1"/>
      <c r="AJ338" s="1"/>
      <c r="AK338" s="1"/>
      <c r="AL338" s="1"/>
      <c r="AM338" s="1"/>
      <c r="AN338" s="1"/>
      <c r="AO338" s="1"/>
      <c r="AP338" s="1"/>
      <c r="AQ338" s="1"/>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row>
    <row r="339" spans="1:91">
      <c r="A339" s="28" t="s">
        <v>499</v>
      </c>
      <c r="B339" s="65"/>
      <c r="C339" s="59" t="s">
        <v>818</v>
      </c>
      <c r="D339" s="59" t="s">
        <v>818</v>
      </c>
      <c r="E339" s="61" t="s">
        <v>818</v>
      </c>
      <c r="F339">
        <v>1</v>
      </c>
      <c r="I339" s="31"/>
      <c r="J339" s="2"/>
      <c r="K339" s="2"/>
      <c r="L339" s="2"/>
      <c r="M339" s="31"/>
      <c r="N339" s="2"/>
      <c r="O339" s="3"/>
      <c r="P339" s="3"/>
      <c r="Q339" s="37"/>
      <c r="R339" s="42"/>
      <c r="S339" s="3"/>
      <c r="T339" s="3"/>
      <c r="U339" s="37"/>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row>
    <row r="340" spans="1:91">
      <c r="C340" s="59" t="s">
        <v>818</v>
      </c>
      <c r="D340" s="59" t="s">
        <v>818</v>
      </c>
      <c r="E340" s="61" t="s">
        <v>818</v>
      </c>
      <c r="F340">
        <v>1</v>
      </c>
      <c r="I340" s="32"/>
      <c r="J340" s="5"/>
      <c r="K340" s="5"/>
      <c r="L340" s="5"/>
      <c r="M340" s="32"/>
      <c r="N340" s="5"/>
      <c r="O340" s="8"/>
      <c r="P340" s="8"/>
      <c r="Q340" s="38"/>
      <c r="R340" s="45"/>
      <c r="S340" s="8"/>
      <c r="T340" s="8"/>
      <c r="U340" s="40"/>
      <c r="V340" s="1"/>
      <c r="W340" s="1"/>
      <c r="X340" s="1"/>
      <c r="Y340" s="1"/>
      <c r="Z340" s="1"/>
      <c r="AA340" s="1"/>
      <c r="AB340" s="1"/>
      <c r="AC340" s="1"/>
      <c r="AD340" s="1"/>
      <c r="AE340" s="1"/>
      <c r="AF340" s="1"/>
      <c r="AG340" s="1"/>
      <c r="AH340" s="1"/>
      <c r="AI340" s="1"/>
      <c r="AJ340" s="1"/>
      <c r="AK340" s="1"/>
      <c r="AL340" s="1"/>
      <c r="AM340" s="1"/>
      <c r="AN340" s="1"/>
      <c r="AO340" s="1"/>
      <c r="AP340" s="1"/>
      <c r="AQ340" s="1"/>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row>
    <row r="341" spans="1:91">
      <c r="A341" s="10" t="s">
        <v>552</v>
      </c>
      <c r="B341" s="62" t="s">
        <v>336</v>
      </c>
      <c r="C341" s="59" t="s">
        <v>613</v>
      </c>
      <c r="D341" s="59" t="s">
        <v>822</v>
      </c>
      <c r="E341" s="61" t="s">
        <v>818</v>
      </c>
      <c r="F341">
        <v>1</v>
      </c>
      <c r="G341" s="34">
        <v>0.05</v>
      </c>
      <c r="H341">
        <v>0.35</v>
      </c>
      <c r="I341" s="34">
        <v>8.9658948571429438</v>
      </c>
      <c r="J341">
        <v>-10.688771428571499</v>
      </c>
      <c r="K341">
        <v>7.7904031028571588</v>
      </c>
      <c r="L341">
        <v>4.1676996571427788E-2</v>
      </c>
      <c r="M341" s="34">
        <v>7.5432662857144237</v>
      </c>
      <c r="N341">
        <v>-7.9479051428572562</v>
      </c>
      <c r="O341">
        <v>4.4229238742857424</v>
      </c>
      <c r="P341">
        <v>2.6899307608571403</v>
      </c>
      <c r="Q341" s="34">
        <v>-1.2969734913232107E-3</v>
      </c>
      <c r="R341" s="46">
        <v>25</v>
      </c>
      <c r="S341">
        <v>-3.3E-3</v>
      </c>
      <c r="T341">
        <v>11</v>
      </c>
      <c r="U341" s="34">
        <v>10</v>
      </c>
      <c r="V341">
        <v>11</v>
      </c>
    </row>
    <row r="342" spans="1:91">
      <c r="C342" s="59" t="s">
        <v>818</v>
      </c>
      <c r="D342" s="59" t="s">
        <v>818</v>
      </c>
      <c r="E342" s="61" t="s">
        <v>818</v>
      </c>
      <c r="F342">
        <v>1</v>
      </c>
      <c r="U342" s="34">
        <v>175</v>
      </c>
      <c r="V342">
        <v>210</v>
      </c>
    </row>
    <row r="343" spans="1:91">
      <c r="A343" s="10" t="s">
        <v>529</v>
      </c>
      <c r="B343" s="62" t="s">
        <v>336</v>
      </c>
      <c r="C343" s="59" t="s">
        <v>618</v>
      </c>
      <c r="D343" s="59" t="s">
        <v>822</v>
      </c>
      <c r="E343" s="61" t="s">
        <v>818</v>
      </c>
      <c r="F343">
        <v>1</v>
      </c>
      <c r="G343" s="34">
        <v>0.1</v>
      </c>
      <c r="H343">
        <v>1</v>
      </c>
      <c r="I343" s="34">
        <v>0.21329113292632748</v>
      </c>
      <c r="J343">
        <v>-1.0630720066747978</v>
      </c>
      <c r="K343">
        <v>3.169746038238499</v>
      </c>
      <c r="L343">
        <v>1.1670349909970984E-2</v>
      </c>
      <c r="M343" s="34">
        <v>0.25157248677248761</v>
      </c>
      <c r="N343">
        <v>-0.75390455026455072</v>
      </c>
      <c r="O343">
        <v>1.0714106560846557</v>
      </c>
      <c r="P343">
        <v>2.6565734074074077</v>
      </c>
      <c r="Q343" s="34">
        <v>-1.777327103826754E-3</v>
      </c>
      <c r="R343" s="46">
        <v>25</v>
      </c>
      <c r="S343">
        <v>-2E-3</v>
      </c>
      <c r="T343">
        <v>6.5</v>
      </c>
      <c r="U343" s="34">
        <v>30</v>
      </c>
      <c r="V343">
        <v>31</v>
      </c>
      <c r="W343">
        <v>32</v>
      </c>
      <c r="X343">
        <v>33</v>
      </c>
      <c r="Y343">
        <v>34</v>
      </c>
      <c r="Z343">
        <v>35</v>
      </c>
      <c r="AA343">
        <v>36</v>
      </c>
      <c r="AB343">
        <v>37</v>
      </c>
      <c r="AC343">
        <v>38</v>
      </c>
    </row>
    <row r="344" spans="1:91">
      <c r="C344" s="59" t="s">
        <v>818</v>
      </c>
      <c r="D344" s="59" t="s">
        <v>818</v>
      </c>
      <c r="E344" s="61" t="s">
        <v>818</v>
      </c>
      <c r="F344">
        <v>1</v>
      </c>
      <c r="U344" s="34">
        <v>450</v>
      </c>
      <c r="V344">
        <v>475</v>
      </c>
      <c r="W344">
        <v>500</v>
      </c>
      <c r="X344">
        <v>525</v>
      </c>
      <c r="Y344">
        <v>550</v>
      </c>
      <c r="Z344">
        <v>575</v>
      </c>
      <c r="AA344">
        <v>600</v>
      </c>
      <c r="AB344">
        <v>625</v>
      </c>
      <c r="AC344">
        <v>650</v>
      </c>
    </row>
    <row r="345" spans="1:91">
      <c r="A345" s="10" t="s">
        <v>536</v>
      </c>
      <c r="B345" s="62" t="s">
        <v>585</v>
      </c>
      <c r="C345" s="59" t="s">
        <v>818</v>
      </c>
      <c r="D345" s="59" t="s">
        <v>818</v>
      </c>
      <c r="E345" s="61" t="s">
        <v>818</v>
      </c>
      <c r="F345">
        <v>1</v>
      </c>
      <c r="G345" s="34">
        <v>0.15</v>
      </c>
      <c r="H345">
        <v>1</v>
      </c>
      <c r="I345" s="34">
        <v>0.3987401253648295</v>
      </c>
      <c r="J345">
        <v>-1.4639463192689641</v>
      </c>
      <c r="K345">
        <v>3.2751218348749291</v>
      </c>
      <c r="L345">
        <v>1.5944799029205731E-2</v>
      </c>
      <c r="M345" s="34">
        <v>0.33576255783432768</v>
      </c>
      <c r="N345">
        <v>-0.90946511095963722</v>
      </c>
      <c r="O345">
        <v>1.1762117503075398</v>
      </c>
      <c r="P345">
        <v>2.7853395438177699</v>
      </c>
      <c r="Q345" s="34">
        <v>-3.2618019801980175E-4</v>
      </c>
      <c r="R345" s="46">
        <v>25</v>
      </c>
      <c r="S345">
        <v>-3.0000000000000001E-3</v>
      </c>
      <c r="T345">
        <v>3.5</v>
      </c>
      <c r="U345" s="34" t="s">
        <v>352</v>
      </c>
      <c r="V345" s="10">
        <v>18.100000000000001</v>
      </c>
      <c r="W345">
        <v>23.5</v>
      </c>
      <c r="X345" s="34">
        <v>30.6</v>
      </c>
      <c r="Y345">
        <v>35.200000000000003</v>
      </c>
      <c r="Z345">
        <v>39.799999999999997</v>
      </c>
    </row>
    <row r="346" spans="1:91">
      <c r="C346" s="59" t="s">
        <v>818</v>
      </c>
      <c r="D346" s="59" t="s">
        <v>818</v>
      </c>
      <c r="E346" s="61" t="s">
        <v>818</v>
      </c>
      <c r="F346">
        <v>1</v>
      </c>
      <c r="U346">
        <v>13.9</v>
      </c>
      <c r="V346" s="10">
        <v>18.100000000000001</v>
      </c>
      <c r="W346">
        <v>23.5</v>
      </c>
      <c r="X346" s="34">
        <v>30.6</v>
      </c>
      <c r="Y346">
        <v>35.200000000000003</v>
      </c>
      <c r="Z346">
        <v>39.799999999999997</v>
      </c>
    </row>
    <row r="347" spans="1:91">
      <c r="A347" t="s">
        <v>474</v>
      </c>
      <c r="B347" t="s">
        <v>336</v>
      </c>
      <c r="C347" s="59" t="s">
        <v>625</v>
      </c>
      <c r="D347" s="59" t="s">
        <v>822</v>
      </c>
      <c r="E347" s="61" t="s">
        <v>818</v>
      </c>
      <c r="F347">
        <v>1</v>
      </c>
      <c r="G347" s="34">
        <v>0.1</v>
      </c>
      <c r="H347">
        <v>1</v>
      </c>
      <c r="I347" s="34">
        <v>0</v>
      </c>
      <c r="J347">
        <v>-0.91430000001513978</v>
      </c>
      <c r="K347">
        <v>3.1266000000026777</v>
      </c>
      <c r="L347">
        <v>1.7699999999842758E-2</v>
      </c>
      <c r="M347" s="34">
        <v>0.33523266856599582</v>
      </c>
      <c r="N347">
        <v>-0.90773979107311509</v>
      </c>
      <c r="O347">
        <v>1.3056647673314301</v>
      </c>
      <c r="P347">
        <v>2.7398423551756892</v>
      </c>
      <c r="Q347" s="34">
        <v>-1.41818181818181E-3</v>
      </c>
      <c r="R347" s="46">
        <v>25</v>
      </c>
      <c r="S347">
        <v>-3.3E-3</v>
      </c>
      <c r="T347">
        <v>9</v>
      </c>
      <c r="U347" s="34">
        <v>14</v>
      </c>
      <c r="V347">
        <v>15</v>
      </c>
      <c r="W347">
        <v>16</v>
      </c>
      <c r="X347">
        <v>0</v>
      </c>
      <c r="Y347">
        <v>0</v>
      </c>
      <c r="Z347">
        <v>0</v>
      </c>
      <c r="AA347">
        <v>0</v>
      </c>
      <c r="AB347">
        <v>0</v>
      </c>
      <c r="AC347">
        <v>0</v>
      </c>
      <c r="AD347">
        <v>0</v>
      </c>
      <c r="AE347">
        <v>0</v>
      </c>
      <c r="AF347">
        <v>0</v>
      </c>
      <c r="AG347">
        <v>0</v>
      </c>
      <c r="AH347">
        <v>0</v>
      </c>
      <c r="AI347">
        <v>0</v>
      </c>
      <c r="AJ347">
        <v>0</v>
      </c>
      <c r="AK347">
        <v>0</v>
      </c>
      <c r="AL347">
        <v>0</v>
      </c>
      <c r="AM347">
        <v>0</v>
      </c>
      <c r="AN347">
        <v>0</v>
      </c>
      <c r="AO347">
        <v>0</v>
      </c>
      <c r="AP347">
        <v>0</v>
      </c>
      <c r="AQ347">
        <v>0</v>
      </c>
      <c r="AR347">
        <v>0</v>
      </c>
      <c r="AS347">
        <v>0</v>
      </c>
      <c r="AT347">
        <v>0</v>
      </c>
      <c r="AU347">
        <v>0</v>
      </c>
      <c r="AV347">
        <v>0</v>
      </c>
      <c r="AW347">
        <v>0</v>
      </c>
    </row>
    <row r="348" spans="1:91">
      <c r="C348" s="59" t="s">
        <v>818</v>
      </c>
      <c r="D348" s="59" t="s">
        <v>818</v>
      </c>
      <c r="E348" s="61" t="s">
        <v>818</v>
      </c>
      <c r="F348">
        <v>1</v>
      </c>
      <c r="U348" s="34">
        <v>350</v>
      </c>
      <c r="V348">
        <v>425</v>
      </c>
      <c r="W348">
        <v>500</v>
      </c>
      <c r="X348">
        <v>0</v>
      </c>
      <c r="Y348">
        <v>0</v>
      </c>
      <c r="Z348">
        <v>0</v>
      </c>
      <c r="AA348">
        <v>0</v>
      </c>
      <c r="AB348">
        <v>0</v>
      </c>
      <c r="AC348">
        <v>0</v>
      </c>
      <c r="AD348">
        <v>0</v>
      </c>
      <c r="AE348">
        <v>0</v>
      </c>
      <c r="AF348">
        <v>0</v>
      </c>
      <c r="AG348">
        <v>0</v>
      </c>
      <c r="AH348">
        <v>0</v>
      </c>
      <c r="AI348">
        <v>0</v>
      </c>
      <c r="AJ348">
        <v>0</v>
      </c>
      <c r="AK348">
        <v>0</v>
      </c>
      <c r="AL348">
        <v>0</v>
      </c>
      <c r="AM348">
        <v>0</v>
      </c>
      <c r="AN348">
        <v>0</v>
      </c>
      <c r="AO348">
        <v>0</v>
      </c>
      <c r="AP348">
        <v>0</v>
      </c>
      <c r="AQ348">
        <v>0</v>
      </c>
      <c r="AR348">
        <v>0</v>
      </c>
      <c r="AS348">
        <v>0</v>
      </c>
      <c r="AT348">
        <v>0</v>
      </c>
      <c r="AU348">
        <v>0</v>
      </c>
      <c r="AV348">
        <v>0</v>
      </c>
      <c r="AW348">
        <v>0</v>
      </c>
    </row>
    <row r="349" spans="1:91">
      <c r="A349" s="10" t="s">
        <v>581</v>
      </c>
      <c r="B349" s="62" t="s">
        <v>336</v>
      </c>
      <c r="C349" s="59" t="s">
        <v>625</v>
      </c>
      <c r="D349" s="59" t="s">
        <v>823</v>
      </c>
      <c r="E349" s="61" t="s">
        <v>818</v>
      </c>
      <c r="F349">
        <v>1</v>
      </c>
      <c r="G349" s="34">
        <v>0.1</v>
      </c>
      <c r="H349">
        <v>1</v>
      </c>
      <c r="I349" s="34">
        <v>0.24550370370370389</v>
      </c>
      <c r="J349">
        <v>-1.1007825925925943</v>
      </c>
      <c r="K349">
        <v>3.1994364962962987</v>
      </c>
      <c r="L349">
        <v>4.5171225925916964E-3</v>
      </c>
      <c r="M349" s="34">
        <v>0.46697499049969277</v>
      </c>
      <c r="N349">
        <v>-1.224728401586644</v>
      </c>
      <c r="O349">
        <v>1.4025582901696334</v>
      </c>
      <c r="P349">
        <v>2.7391122749173182</v>
      </c>
      <c r="Q349" s="34">
        <v>-1.9686343207920799E-3</v>
      </c>
      <c r="R349" s="46">
        <v>25</v>
      </c>
      <c r="S349">
        <v>-3.3E-3</v>
      </c>
      <c r="T349">
        <v>9</v>
      </c>
      <c r="U349" s="34">
        <v>30</v>
      </c>
      <c r="V349">
        <v>31</v>
      </c>
      <c r="W349">
        <v>32</v>
      </c>
      <c r="X349">
        <v>33</v>
      </c>
      <c r="Y349">
        <v>34</v>
      </c>
      <c r="Z349">
        <v>35</v>
      </c>
      <c r="AA349">
        <v>36</v>
      </c>
      <c r="AB349">
        <v>37</v>
      </c>
      <c r="AC349">
        <v>38</v>
      </c>
    </row>
    <row r="350" spans="1:91">
      <c r="C350" s="59" t="s">
        <v>818</v>
      </c>
      <c r="D350" s="59" t="s">
        <v>818</v>
      </c>
      <c r="E350" s="61" t="s">
        <v>818</v>
      </c>
      <c r="F350">
        <v>1</v>
      </c>
      <c r="U350" s="34">
        <v>450</v>
      </c>
      <c r="V350">
        <v>475</v>
      </c>
      <c r="W350">
        <v>500</v>
      </c>
      <c r="X350">
        <v>525</v>
      </c>
      <c r="Y350">
        <v>550</v>
      </c>
      <c r="Z350">
        <v>575</v>
      </c>
      <c r="AA350">
        <v>600</v>
      </c>
      <c r="AB350">
        <v>625</v>
      </c>
      <c r="AC350">
        <v>650</v>
      </c>
    </row>
    <row r="351" spans="1:91">
      <c r="A351" s="62" t="s">
        <v>858</v>
      </c>
      <c r="B351" s="62" t="s">
        <v>336</v>
      </c>
      <c r="C351" s="59" t="s">
        <v>626</v>
      </c>
      <c r="D351" s="59" t="s">
        <v>849</v>
      </c>
      <c r="E351" s="61" t="s">
        <v>818</v>
      </c>
      <c r="F351">
        <v>1</v>
      </c>
      <c r="G351" s="34">
        <v>0.2</v>
      </c>
      <c r="H351">
        <v>2</v>
      </c>
      <c r="I351" s="34">
        <v>4.8924070240874286E-2</v>
      </c>
      <c r="J351">
        <v>-0.40147976584305939</v>
      </c>
      <c r="K351">
        <v>2.9398978058430574</v>
      </c>
      <c r="L351">
        <v>1.8119419759127717E-2</v>
      </c>
      <c r="M351" s="34">
        <v>4.3197668997669358E-2</v>
      </c>
      <c r="N351">
        <v>-0.20918850815850928</v>
      </c>
      <c r="O351">
        <v>0.51133284149184233</v>
      </c>
      <c r="P351">
        <v>2.6348069976690001</v>
      </c>
      <c r="Q351" s="34">
        <v>-1.1434186870748293E-3</v>
      </c>
      <c r="R351" s="46">
        <v>25</v>
      </c>
      <c r="S351">
        <v>-1.2999999999999999E-3</v>
      </c>
      <c r="T351">
        <v>2</v>
      </c>
      <c r="U351" s="34" t="s">
        <v>507</v>
      </c>
      <c r="V351" t="s">
        <v>428</v>
      </c>
      <c r="W351" t="s">
        <v>508</v>
      </c>
      <c r="X351" s="62" t="s">
        <v>463</v>
      </c>
    </row>
    <row r="352" spans="1:91">
      <c r="C352" s="59" t="s">
        <v>818</v>
      </c>
      <c r="D352" s="59" t="s">
        <v>818</v>
      </c>
      <c r="E352" s="61" t="s">
        <v>818</v>
      </c>
      <c r="F352">
        <v>1</v>
      </c>
      <c r="U352" s="34">
        <v>635</v>
      </c>
      <c r="V352">
        <v>680</v>
      </c>
      <c r="W352">
        <v>730</v>
      </c>
      <c r="X352">
        <v>780</v>
      </c>
    </row>
    <row r="353" spans="1:91">
      <c r="A353" s="62" t="s">
        <v>799</v>
      </c>
      <c r="B353" s="62" t="s">
        <v>336</v>
      </c>
      <c r="C353" s="59" t="s">
        <v>635</v>
      </c>
      <c r="D353" s="59" t="s">
        <v>822</v>
      </c>
      <c r="E353" s="61" t="s">
        <v>818</v>
      </c>
      <c r="F353">
        <v>1</v>
      </c>
      <c r="G353" s="34">
        <v>0.1</v>
      </c>
      <c r="H353">
        <v>1</v>
      </c>
      <c r="I353" s="34">
        <v>0.19977909890110515</v>
      </c>
      <c r="J353">
        <v>-1.0063638780219886</v>
      </c>
      <c r="K353">
        <v>3.1661034660439609</v>
      </c>
      <c r="L353">
        <v>6.5778330769224735E-3</v>
      </c>
      <c r="M353" s="34">
        <v>0.41937782399267837</v>
      </c>
      <c r="N353">
        <v>-1.1160471047527536</v>
      </c>
      <c r="O353">
        <v>1.3445580302023834</v>
      </c>
      <c r="P353">
        <v>2.7481396355576924</v>
      </c>
      <c r="Q353" s="34">
        <v>-1.6776283136633663E-3</v>
      </c>
      <c r="R353" s="46">
        <v>25</v>
      </c>
      <c r="S353">
        <v>-3.3E-3</v>
      </c>
      <c r="T353">
        <v>6</v>
      </c>
      <c r="U353" s="34">
        <v>30</v>
      </c>
      <c r="V353">
        <v>31</v>
      </c>
      <c r="W353">
        <v>32</v>
      </c>
      <c r="X353">
        <v>33</v>
      </c>
      <c r="Y353">
        <v>34</v>
      </c>
      <c r="Z353">
        <v>35</v>
      </c>
      <c r="AA353">
        <v>36</v>
      </c>
    </row>
    <row r="354" spans="1:91">
      <c r="C354" s="59" t="s">
        <v>818</v>
      </c>
      <c r="D354" s="59" t="s">
        <v>818</v>
      </c>
      <c r="E354" s="61" t="s">
        <v>818</v>
      </c>
      <c r="F354">
        <v>1</v>
      </c>
      <c r="U354" s="34">
        <v>450</v>
      </c>
      <c r="V354">
        <v>475</v>
      </c>
      <c r="W354">
        <v>500</v>
      </c>
      <c r="X354">
        <v>525</v>
      </c>
      <c r="Y354">
        <v>550</v>
      </c>
      <c r="Z354">
        <v>575</v>
      </c>
      <c r="AA354">
        <v>600</v>
      </c>
    </row>
    <row r="355" spans="1:91">
      <c r="A355" s="62" t="s">
        <v>800</v>
      </c>
      <c r="B355" s="62" t="s">
        <v>336</v>
      </c>
      <c r="C355" s="59" t="s">
        <v>635</v>
      </c>
      <c r="D355" s="59" t="s">
        <v>822</v>
      </c>
      <c r="E355" s="61" t="s">
        <v>818</v>
      </c>
      <c r="F355">
        <v>1</v>
      </c>
      <c r="G355" s="34">
        <v>0.3</v>
      </c>
      <c r="H355">
        <v>1</v>
      </c>
      <c r="I355" s="34">
        <v>0.19977909890110515</v>
      </c>
      <c r="J355">
        <v>-1.0063638780219886</v>
      </c>
      <c r="K355">
        <v>3.1661034660439609</v>
      </c>
      <c r="L355">
        <v>6.5778330769224735E-3</v>
      </c>
      <c r="M355" s="34">
        <v>0.41937782399267837</v>
      </c>
      <c r="N355">
        <v>-1.1160471047527536</v>
      </c>
      <c r="O355">
        <v>1.3445580302023834</v>
      </c>
      <c r="P355">
        <v>2.7481396355576924</v>
      </c>
      <c r="Q355" s="34">
        <v>-1.6776283136633663E-3</v>
      </c>
      <c r="R355" s="46">
        <v>25</v>
      </c>
      <c r="S355">
        <v>-3.3E-3</v>
      </c>
      <c r="T355">
        <v>6</v>
      </c>
      <c r="U355">
        <v>33</v>
      </c>
      <c r="V355">
        <v>34</v>
      </c>
      <c r="W355">
        <v>35</v>
      </c>
      <c r="X355">
        <v>36</v>
      </c>
    </row>
    <row r="356" spans="1:91">
      <c r="C356" s="59" t="s">
        <v>818</v>
      </c>
      <c r="D356" s="59" t="s">
        <v>818</v>
      </c>
      <c r="E356" s="61" t="s">
        <v>818</v>
      </c>
      <c r="F356">
        <v>1</v>
      </c>
      <c r="U356">
        <v>525</v>
      </c>
      <c r="V356">
        <v>550</v>
      </c>
      <c r="W356">
        <v>575</v>
      </c>
      <c r="X356">
        <v>600</v>
      </c>
    </row>
    <row r="357" spans="1:91">
      <c r="A357" t="s">
        <v>475</v>
      </c>
      <c r="B357" t="s">
        <v>336</v>
      </c>
      <c r="C357" s="59" t="s">
        <v>628</v>
      </c>
      <c r="D357" s="59" t="s">
        <v>822</v>
      </c>
      <c r="E357" s="61" t="s">
        <v>818</v>
      </c>
      <c r="F357">
        <v>1</v>
      </c>
      <c r="G357" s="34">
        <v>0.1</v>
      </c>
      <c r="H357">
        <v>1</v>
      </c>
      <c r="I357" s="34">
        <v>0</v>
      </c>
      <c r="J357">
        <v>-0.51280000002036819</v>
      </c>
      <c r="K357">
        <v>2.5385000000035851</v>
      </c>
      <c r="L357">
        <v>0.17439999999979025</v>
      </c>
      <c r="M357" s="34">
        <v>1.1355311355311173</v>
      </c>
      <c r="N357">
        <v>-2.657509157509121</v>
      </c>
      <c r="O357">
        <v>2.5309523809523595</v>
      </c>
      <c r="P357">
        <v>2.6910256410256435</v>
      </c>
      <c r="Q357" s="34">
        <v>-1.87272727272727E-3</v>
      </c>
      <c r="R357" s="46">
        <v>25</v>
      </c>
      <c r="S357">
        <v>-4.0000000000000001E-3</v>
      </c>
      <c r="T357">
        <v>8</v>
      </c>
      <c r="U357" s="34">
        <v>13</v>
      </c>
      <c r="V357">
        <v>14</v>
      </c>
      <c r="W357">
        <v>15</v>
      </c>
      <c r="X357">
        <v>16</v>
      </c>
      <c r="Y357">
        <v>0</v>
      </c>
      <c r="Z357">
        <v>0</v>
      </c>
      <c r="AA357">
        <v>0</v>
      </c>
      <c r="AB357">
        <v>0</v>
      </c>
      <c r="AC357">
        <v>0</v>
      </c>
      <c r="AD357">
        <v>0</v>
      </c>
      <c r="AE357">
        <v>0</v>
      </c>
      <c r="AF357">
        <v>0</v>
      </c>
      <c r="AG357">
        <v>0</v>
      </c>
      <c r="AH357">
        <v>0</v>
      </c>
      <c r="AI357">
        <v>0</v>
      </c>
      <c r="AJ357">
        <v>0</v>
      </c>
      <c r="AK357">
        <v>0</v>
      </c>
      <c r="AL357">
        <v>0</v>
      </c>
      <c r="AM357">
        <v>0</v>
      </c>
      <c r="AN357">
        <v>0</v>
      </c>
      <c r="AO357">
        <v>0</v>
      </c>
      <c r="AP357">
        <v>0</v>
      </c>
      <c r="AQ357">
        <v>0</v>
      </c>
      <c r="AR357">
        <v>0</v>
      </c>
      <c r="AS357">
        <v>0</v>
      </c>
      <c r="AT357">
        <v>0</v>
      </c>
      <c r="AU357">
        <v>0</v>
      </c>
      <c r="AV357">
        <v>0</v>
      </c>
      <c r="AW357">
        <v>0</v>
      </c>
    </row>
    <row r="358" spans="1:91">
      <c r="C358" s="59" t="s">
        <v>818</v>
      </c>
      <c r="D358" s="59" t="s">
        <v>818</v>
      </c>
      <c r="E358" s="61" t="s">
        <v>818</v>
      </c>
      <c r="F358">
        <v>1</v>
      </c>
      <c r="U358" s="34">
        <v>300</v>
      </c>
      <c r="V358">
        <v>350</v>
      </c>
      <c r="W358">
        <v>425</v>
      </c>
      <c r="X358">
        <v>500</v>
      </c>
      <c r="Y358">
        <v>0</v>
      </c>
      <c r="Z358">
        <v>0</v>
      </c>
      <c r="AA358">
        <v>0</v>
      </c>
      <c r="AB358">
        <v>0</v>
      </c>
      <c r="AC358">
        <v>0</v>
      </c>
      <c r="AD358">
        <v>0</v>
      </c>
      <c r="AE358">
        <v>0</v>
      </c>
      <c r="AF358">
        <v>0</v>
      </c>
      <c r="AG358">
        <v>0</v>
      </c>
      <c r="AH358">
        <v>0</v>
      </c>
      <c r="AI358">
        <v>0</v>
      </c>
      <c r="AJ358">
        <v>0</v>
      </c>
      <c r="AK358">
        <v>0</v>
      </c>
      <c r="AL358">
        <v>0</v>
      </c>
      <c r="AM358">
        <v>0</v>
      </c>
      <c r="AN358">
        <v>0</v>
      </c>
      <c r="AO358">
        <v>0</v>
      </c>
      <c r="AP358">
        <v>0</v>
      </c>
      <c r="AQ358">
        <v>0</v>
      </c>
      <c r="AR358">
        <v>0</v>
      </c>
      <c r="AS358">
        <v>0</v>
      </c>
      <c r="AT358">
        <v>0</v>
      </c>
      <c r="AU358">
        <v>0</v>
      </c>
      <c r="AV358">
        <v>0</v>
      </c>
      <c r="AW358">
        <v>0</v>
      </c>
    </row>
    <row r="359" spans="1:91">
      <c r="A359" t="s">
        <v>476</v>
      </c>
      <c r="B359" t="s">
        <v>336</v>
      </c>
      <c r="C359" s="59" t="s">
        <v>629</v>
      </c>
      <c r="D359" s="59" t="s">
        <v>824</v>
      </c>
      <c r="E359" s="61" t="s">
        <v>818</v>
      </c>
      <c r="F359">
        <v>1</v>
      </c>
      <c r="G359" s="34">
        <v>0.1</v>
      </c>
      <c r="H359">
        <v>1.5</v>
      </c>
      <c r="I359" s="34">
        <v>0.14580471627646799</v>
      </c>
      <c r="J359">
        <v>-0.79805604740799918</v>
      </c>
      <c r="K359">
        <v>3.0521104962067778</v>
      </c>
      <c r="L359">
        <v>2.327181492475322E-2</v>
      </c>
      <c r="M359" s="34">
        <v>0.13249726282316754</v>
      </c>
      <c r="N359">
        <v>-0.4549672892132513</v>
      </c>
      <c r="O359">
        <v>0.76851402862308271</v>
      </c>
      <c r="P359">
        <v>2.6310727627670012</v>
      </c>
      <c r="Q359" s="34">
        <v>-1.958910712079208E-3</v>
      </c>
      <c r="R359" s="46">
        <v>85</v>
      </c>
      <c r="S359">
        <v>-2.5000000000000001E-3</v>
      </c>
      <c r="T359">
        <v>5</v>
      </c>
      <c r="U359" s="34">
        <v>30</v>
      </c>
      <c r="V359">
        <v>31</v>
      </c>
      <c r="W359">
        <v>32</v>
      </c>
      <c r="X359">
        <v>33</v>
      </c>
      <c r="Y359">
        <v>34</v>
      </c>
      <c r="Z359">
        <v>35</v>
      </c>
      <c r="AA359">
        <v>36</v>
      </c>
      <c r="AB359">
        <v>0</v>
      </c>
      <c r="AC359">
        <v>0</v>
      </c>
      <c r="AD359">
        <v>0</v>
      </c>
      <c r="AE359">
        <v>0</v>
      </c>
      <c r="AF359">
        <v>0</v>
      </c>
      <c r="AG359">
        <v>0</v>
      </c>
      <c r="AH359">
        <v>0</v>
      </c>
      <c r="AI359">
        <v>0</v>
      </c>
      <c r="AJ359">
        <v>0</v>
      </c>
      <c r="AK359">
        <v>0</v>
      </c>
      <c r="AL359">
        <v>0</v>
      </c>
      <c r="AM359">
        <v>0</v>
      </c>
      <c r="AN359">
        <v>0</v>
      </c>
      <c r="AO359">
        <v>0</v>
      </c>
      <c r="AP359">
        <v>0</v>
      </c>
      <c r="AQ359">
        <v>0</v>
      </c>
      <c r="AR359">
        <v>0</v>
      </c>
      <c r="AS359">
        <v>0</v>
      </c>
      <c r="AT359">
        <v>0</v>
      </c>
      <c r="AU359">
        <v>0</v>
      </c>
      <c r="AV359">
        <v>0</v>
      </c>
      <c r="AW359">
        <v>0</v>
      </c>
    </row>
    <row r="360" spans="1:91">
      <c r="C360" s="59" t="s">
        <v>818</v>
      </c>
      <c r="D360" s="59" t="s">
        <v>818</v>
      </c>
      <c r="E360" s="61" t="s">
        <v>818</v>
      </c>
      <c r="F360">
        <v>1</v>
      </c>
      <c r="U360" s="34">
        <v>450</v>
      </c>
      <c r="V360">
        <v>475</v>
      </c>
      <c r="W360">
        <v>500</v>
      </c>
      <c r="X360">
        <v>525</v>
      </c>
      <c r="Y360">
        <v>550</v>
      </c>
      <c r="Z360">
        <v>575</v>
      </c>
      <c r="AA360">
        <v>600</v>
      </c>
      <c r="AB360">
        <v>0</v>
      </c>
      <c r="AC360">
        <v>0</v>
      </c>
      <c r="AD360">
        <v>0</v>
      </c>
      <c r="AE360">
        <v>0</v>
      </c>
      <c r="AF360">
        <v>0</v>
      </c>
      <c r="AG360">
        <v>0</v>
      </c>
      <c r="AH360">
        <v>0</v>
      </c>
      <c r="AI360">
        <v>0</v>
      </c>
      <c r="AJ360">
        <v>0</v>
      </c>
      <c r="AK360">
        <v>0</v>
      </c>
      <c r="AL360">
        <v>0</v>
      </c>
      <c r="AM360">
        <v>0</v>
      </c>
      <c r="AN360">
        <v>0</v>
      </c>
      <c r="AO360">
        <v>0</v>
      </c>
      <c r="AP360">
        <v>0</v>
      </c>
      <c r="AQ360">
        <v>0</v>
      </c>
      <c r="AR360">
        <v>0</v>
      </c>
      <c r="AS360">
        <v>0</v>
      </c>
      <c r="AT360">
        <v>0</v>
      </c>
      <c r="AU360">
        <v>0</v>
      </c>
      <c r="AV360">
        <v>0</v>
      </c>
      <c r="AW360">
        <v>0</v>
      </c>
    </row>
    <row r="361" spans="1:91">
      <c r="C361" s="59" t="s">
        <v>818</v>
      </c>
      <c r="D361" s="59" t="s">
        <v>818</v>
      </c>
      <c r="E361" s="61" t="s">
        <v>818</v>
      </c>
      <c r="F361">
        <v>1</v>
      </c>
      <c r="I361" s="31"/>
      <c r="J361" s="2"/>
      <c r="K361" s="2"/>
      <c r="L361" s="2"/>
      <c r="M361" s="31"/>
      <c r="N361" s="2"/>
      <c r="O361" s="3"/>
      <c r="P361" s="3"/>
      <c r="Q361" s="37"/>
      <c r="R361" s="42"/>
      <c r="S361" s="3"/>
      <c r="T361" s="3"/>
      <c r="U361" s="37"/>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row>
    <row r="362" spans="1:91">
      <c r="C362" s="59" t="s">
        <v>818</v>
      </c>
      <c r="D362" s="59" t="s">
        <v>818</v>
      </c>
      <c r="E362" s="61" t="s">
        <v>818</v>
      </c>
      <c r="F362">
        <v>1</v>
      </c>
      <c r="I362" s="32"/>
      <c r="J362" s="5"/>
      <c r="K362" s="5"/>
      <c r="L362" s="5"/>
      <c r="M362" s="32"/>
      <c r="N362" s="5"/>
      <c r="O362" s="8"/>
      <c r="P362" s="8"/>
      <c r="Q362" s="38"/>
      <c r="R362" s="45"/>
      <c r="S362" s="8"/>
      <c r="T362" s="8"/>
      <c r="U362" s="40"/>
      <c r="V362" s="1"/>
      <c r="W362" s="1"/>
      <c r="X362" s="1"/>
      <c r="Y362" s="1"/>
      <c r="Z362" s="1"/>
      <c r="AA362" s="1"/>
      <c r="AB362" s="1"/>
      <c r="AC362" s="1"/>
      <c r="AD362" s="1"/>
      <c r="AE362" s="1"/>
      <c r="AF362" s="1"/>
      <c r="AG362" s="1"/>
      <c r="AH362" s="1"/>
      <c r="AI362" s="1"/>
      <c r="AJ362" s="1"/>
      <c r="AK362" s="1"/>
      <c r="AL362" s="1"/>
      <c r="AM362" s="1"/>
      <c r="AN362" s="1"/>
      <c r="AO362" s="1"/>
      <c r="AP362" s="1"/>
      <c r="AQ362" s="1"/>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row>
    <row r="363" spans="1:91">
      <c r="A363" s="28" t="s">
        <v>500</v>
      </c>
      <c r="B363" s="65"/>
      <c r="C363" s="59" t="s">
        <v>818</v>
      </c>
      <c r="D363" s="59" t="s">
        <v>818</v>
      </c>
      <c r="E363" s="61" t="s">
        <v>818</v>
      </c>
      <c r="F363">
        <v>1</v>
      </c>
      <c r="I363" s="31"/>
      <c r="J363" s="2"/>
      <c r="K363" s="2"/>
      <c r="L363" s="2"/>
      <c r="M363" s="31"/>
      <c r="N363" s="2"/>
      <c r="O363" s="3"/>
      <c r="P363" s="3"/>
      <c r="Q363" s="37"/>
      <c r="R363" s="42"/>
      <c r="S363" s="3"/>
      <c r="T363" s="3"/>
      <c r="U363" s="37"/>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row>
    <row r="364" spans="1:91">
      <c r="C364" s="59" t="s">
        <v>818</v>
      </c>
      <c r="D364" s="59" t="s">
        <v>818</v>
      </c>
      <c r="E364" s="61" t="s">
        <v>818</v>
      </c>
      <c r="F364">
        <v>1</v>
      </c>
      <c r="I364" s="32"/>
      <c r="J364" s="5"/>
      <c r="K364" s="5"/>
      <c r="L364" s="5"/>
      <c r="M364" s="32"/>
      <c r="N364" s="5"/>
      <c r="O364" s="8"/>
      <c r="P364" s="8"/>
      <c r="Q364" s="38"/>
      <c r="R364" s="45"/>
      <c r="S364" s="8"/>
      <c r="T364" s="8"/>
      <c r="U364" s="40"/>
      <c r="V364" s="1"/>
      <c r="W364" s="1"/>
      <c r="X364" s="1"/>
      <c r="Y364" s="1"/>
      <c r="Z364" s="1"/>
      <c r="AA364" s="1"/>
      <c r="AB364" s="1"/>
      <c r="AC364" s="1"/>
      <c r="AD364" s="1"/>
      <c r="AE364" s="1"/>
      <c r="AF364" s="1"/>
      <c r="AG364" s="1"/>
      <c r="AH364" s="1"/>
      <c r="AI364" s="1"/>
      <c r="AJ364" s="1"/>
      <c r="AK364" s="1"/>
      <c r="AL364" s="1"/>
      <c r="AM364" s="1"/>
      <c r="AN364" s="1"/>
      <c r="AO364" s="1"/>
      <c r="AP364" s="1"/>
      <c r="AQ364" s="1"/>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row>
    <row r="365" spans="1:91">
      <c r="A365" t="s">
        <v>477</v>
      </c>
      <c r="B365" t="s">
        <v>585</v>
      </c>
      <c r="C365" s="59" t="s">
        <v>613</v>
      </c>
      <c r="D365" s="59" t="s">
        <v>825</v>
      </c>
      <c r="E365" s="61" t="s">
        <v>818</v>
      </c>
      <c r="F365">
        <v>1</v>
      </c>
      <c r="G365" s="34">
        <v>0.05</v>
      </c>
      <c r="H365">
        <v>0.35</v>
      </c>
      <c r="I365" s="34">
        <v>0</v>
      </c>
      <c r="J365">
        <v>-6.0073000000759356</v>
      </c>
      <c r="K365">
        <v>7.2193000000132592</v>
      </c>
      <c r="L365">
        <v>5.2299999999230039E-2</v>
      </c>
      <c r="M365" s="34">
        <v>7.5432662857144237</v>
      </c>
      <c r="N365">
        <v>-7.9479051428572562</v>
      </c>
      <c r="O365">
        <v>4.4229238742857424</v>
      </c>
      <c r="P365">
        <v>2.6899307608571403</v>
      </c>
      <c r="Q365" s="34">
        <v>-7.6791057592190892E-4</v>
      </c>
      <c r="R365" s="46">
        <v>25</v>
      </c>
      <c r="S365">
        <v>-3.3E-3</v>
      </c>
      <c r="T365">
        <v>11</v>
      </c>
      <c r="U365" s="34" t="s">
        <v>352</v>
      </c>
      <c r="V365" t="s">
        <v>353</v>
      </c>
      <c r="W365">
        <v>0</v>
      </c>
      <c r="X365">
        <v>0</v>
      </c>
      <c r="Y365">
        <v>0</v>
      </c>
      <c r="Z365">
        <v>0</v>
      </c>
      <c r="AA365">
        <v>0</v>
      </c>
      <c r="AB365">
        <v>0</v>
      </c>
      <c r="AC365">
        <v>0</v>
      </c>
      <c r="AD365">
        <v>0</v>
      </c>
      <c r="AE365">
        <v>0</v>
      </c>
      <c r="AF365">
        <v>0</v>
      </c>
      <c r="AG365">
        <v>0</v>
      </c>
      <c r="AH365">
        <v>0</v>
      </c>
      <c r="AI365">
        <v>0</v>
      </c>
      <c r="AJ365">
        <v>0</v>
      </c>
      <c r="AK365">
        <v>0</v>
      </c>
      <c r="AL365">
        <v>0</v>
      </c>
      <c r="AM365">
        <v>0</v>
      </c>
      <c r="AN365">
        <v>0</v>
      </c>
      <c r="AO365">
        <v>0</v>
      </c>
      <c r="AP365">
        <v>0</v>
      </c>
      <c r="AQ365">
        <v>0</v>
      </c>
      <c r="AR365">
        <v>0</v>
      </c>
      <c r="AS365">
        <v>0</v>
      </c>
      <c r="AT365">
        <v>0</v>
      </c>
      <c r="AU365">
        <v>0</v>
      </c>
      <c r="AV365">
        <v>0</v>
      </c>
      <c r="AW365">
        <v>0</v>
      </c>
    </row>
    <row r="366" spans="1:91">
      <c r="C366" s="59" t="s">
        <v>818</v>
      </c>
      <c r="D366" s="59" t="s">
        <v>818</v>
      </c>
      <c r="E366" s="61" t="s">
        <v>818</v>
      </c>
      <c r="F366">
        <v>1</v>
      </c>
      <c r="U366" s="34">
        <v>10.7</v>
      </c>
      <c r="V366">
        <v>13.9</v>
      </c>
      <c r="W366">
        <v>0</v>
      </c>
      <c r="X366">
        <v>0</v>
      </c>
      <c r="Y366">
        <v>0</v>
      </c>
      <c r="Z366">
        <v>0</v>
      </c>
      <c r="AA366">
        <v>0</v>
      </c>
      <c r="AB366">
        <v>0</v>
      </c>
      <c r="AC366">
        <v>0</v>
      </c>
      <c r="AD366">
        <v>0</v>
      </c>
      <c r="AE366">
        <v>0</v>
      </c>
      <c r="AF366">
        <v>0</v>
      </c>
      <c r="AG366">
        <v>0</v>
      </c>
      <c r="AH366">
        <v>0</v>
      </c>
      <c r="AI366">
        <v>0</v>
      </c>
      <c r="AJ366">
        <v>0</v>
      </c>
      <c r="AK366">
        <v>0</v>
      </c>
      <c r="AL366">
        <v>0</v>
      </c>
      <c r="AM366">
        <v>0</v>
      </c>
      <c r="AN366">
        <v>0</v>
      </c>
      <c r="AO366">
        <v>0</v>
      </c>
      <c r="AP366">
        <v>0</v>
      </c>
      <c r="AQ366">
        <v>0</v>
      </c>
      <c r="AR366">
        <v>0</v>
      </c>
      <c r="AS366">
        <v>0</v>
      </c>
      <c r="AT366">
        <v>0</v>
      </c>
      <c r="AU366">
        <v>0</v>
      </c>
      <c r="AV366">
        <v>0</v>
      </c>
      <c r="AW366">
        <v>0</v>
      </c>
    </row>
    <row r="367" spans="1:91">
      <c r="A367" s="10" t="s">
        <v>530</v>
      </c>
      <c r="B367" s="62" t="s">
        <v>585</v>
      </c>
      <c r="C367" s="59" t="s">
        <v>618</v>
      </c>
      <c r="D367" s="59" t="s">
        <v>825</v>
      </c>
      <c r="E367" s="61" t="s">
        <v>818</v>
      </c>
      <c r="F367">
        <v>1</v>
      </c>
      <c r="G367" s="34">
        <v>0.1</v>
      </c>
      <c r="H367">
        <v>1</v>
      </c>
      <c r="I367" s="34">
        <v>0.81233026617826953</v>
      </c>
      <c r="J367">
        <v>-2.2598707013431079</v>
      </c>
      <c r="K367">
        <v>3.4290439760195399</v>
      </c>
      <c r="L367">
        <v>4.1840109145298121E-2</v>
      </c>
      <c r="M367" s="34">
        <v>0.54038065608466146</v>
      </c>
      <c r="N367">
        <v>-1.3455923735449826</v>
      </c>
      <c r="O367">
        <v>1.5514911682010626</v>
      </c>
      <c r="P367">
        <v>2.6986443362592589</v>
      </c>
      <c r="Q367" s="34">
        <v>-7.6048874451754367E-4</v>
      </c>
      <c r="R367" s="46">
        <v>25</v>
      </c>
      <c r="S367">
        <v>-3.3E-3</v>
      </c>
      <c r="T367">
        <v>6.5</v>
      </c>
      <c r="U367" t="s">
        <v>363</v>
      </c>
      <c r="V367" t="s">
        <v>382</v>
      </c>
      <c r="W367" s="10" t="s">
        <v>385</v>
      </c>
      <c r="X367" t="s">
        <v>386</v>
      </c>
    </row>
    <row r="368" spans="1:91">
      <c r="C368" s="59" t="s">
        <v>818</v>
      </c>
      <c r="D368" s="59" t="s">
        <v>818</v>
      </c>
      <c r="E368" s="61" t="s">
        <v>818</v>
      </c>
      <c r="F368">
        <v>1</v>
      </c>
      <c r="U368">
        <v>30.6</v>
      </c>
      <c r="V368">
        <v>35.200000000000003</v>
      </c>
      <c r="W368">
        <v>39.799999999999997</v>
      </c>
      <c r="X368">
        <v>45.7</v>
      </c>
    </row>
    <row r="369" spans="1:49">
      <c r="A369" t="s">
        <v>478</v>
      </c>
      <c r="B369" t="s">
        <v>585</v>
      </c>
      <c r="C369" s="59" t="s">
        <v>623</v>
      </c>
      <c r="D369" s="59" t="s">
        <v>825</v>
      </c>
      <c r="E369" s="61" t="s">
        <v>818</v>
      </c>
      <c r="F369">
        <v>1</v>
      </c>
      <c r="G369" s="34">
        <v>0.1</v>
      </c>
      <c r="H369">
        <v>0.5</v>
      </c>
      <c r="I369" s="34">
        <v>0</v>
      </c>
      <c r="J369">
        <v>-1.7570000000077877</v>
      </c>
      <c r="K369">
        <v>3.3001000000013589</v>
      </c>
      <c r="L369">
        <v>6.019999999992131E-2</v>
      </c>
      <c r="M369" s="34">
        <v>0</v>
      </c>
      <c r="N369">
        <v>-1.1047999999937215</v>
      </c>
      <c r="O369">
        <v>2.0170999999989481</v>
      </c>
      <c r="P369">
        <v>2.7293000000000585</v>
      </c>
      <c r="Q369" s="34">
        <v>-9.2300108665401654E-4</v>
      </c>
      <c r="R369" s="46">
        <v>25</v>
      </c>
      <c r="S369">
        <v>-4.0000000000000001E-3</v>
      </c>
      <c r="T369">
        <v>12</v>
      </c>
      <c r="U369" s="34" t="s">
        <v>353</v>
      </c>
      <c r="V369" t="s">
        <v>354</v>
      </c>
      <c r="W369" t="s">
        <v>355</v>
      </c>
      <c r="X369">
        <v>0</v>
      </c>
      <c r="Y369">
        <v>0</v>
      </c>
      <c r="Z369">
        <v>0</v>
      </c>
      <c r="AA369">
        <v>0</v>
      </c>
      <c r="AB369">
        <v>0</v>
      </c>
      <c r="AC369">
        <v>0</v>
      </c>
      <c r="AD369">
        <v>0</v>
      </c>
      <c r="AE369">
        <v>0</v>
      </c>
      <c r="AF369">
        <v>0</v>
      </c>
      <c r="AG369">
        <v>0</v>
      </c>
      <c r="AH369">
        <v>0</v>
      </c>
      <c r="AI369">
        <v>0</v>
      </c>
      <c r="AJ369">
        <v>0</v>
      </c>
      <c r="AK369">
        <v>0</v>
      </c>
      <c r="AL369">
        <v>0</v>
      </c>
      <c r="AM369">
        <v>0</v>
      </c>
      <c r="AN369">
        <v>0</v>
      </c>
      <c r="AO369">
        <v>0</v>
      </c>
      <c r="AP369">
        <v>0</v>
      </c>
      <c r="AQ369">
        <v>0</v>
      </c>
      <c r="AR369">
        <v>0</v>
      </c>
      <c r="AS369">
        <v>0</v>
      </c>
      <c r="AT369">
        <v>0</v>
      </c>
      <c r="AU369">
        <v>0</v>
      </c>
      <c r="AV369">
        <v>0</v>
      </c>
      <c r="AW369">
        <v>0</v>
      </c>
    </row>
    <row r="370" spans="1:49">
      <c r="C370" s="59" t="s">
        <v>818</v>
      </c>
      <c r="D370" s="59" t="s">
        <v>818</v>
      </c>
      <c r="E370" s="61" t="s">
        <v>818</v>
      </c>
      <c r="F370">
        <v>1</v>
      </c>
      <c r="U370" s="34">
        <v>13.9</v>
      </c>
      <c r="V370">
        <v>18.100000000000001</v>
      </c>
      <c r="W370">
        <v>23.5</v>
      </c>
      <c r="X370">
        <v>0</v>
      </c>
      <c r="Y370">
        <v>0</v>
      </c>
      <c r="Z370">
        <v>0</v>
      </c>
      <c r="AA370">
        <v>0</v>
      </c>
      <c r="AB370">
        <v>0</v>
      </c>
      <c r="AC370">
        <v>0</v>
      </c>
      <c r="AD370">
        <v>0</v>
      </c>
      <c r="AE370">
        <v>0</v>
      </c>
      <c r="AF370">
        <v>0</v>
      </c>
      <c r="AG370">
        <v>0</v>
      </c>
      <c r="AH370">
        <v>0</v>
      </c>
      <c r="AI370">
        <v>0</v>
      </c>
      <c r="AJ370">
        <v>0</v>
      </c>
      <c r="AK370">
        <v>0</v>
      </c>
      <c r="AL370">
        <v>0</v>
      </c>
      <c r="AM370">
        <v>0</v>
      </c>
      <c r="AN370">
        <v>0</v>
      </c>
      <c r="AO370">
        <v>0</v>
      </c>
      <c r="AP370">
        <v>0</v>
      </c>
      <c r="AQ370">
        <v>0</v>
      </c>
      <c r="AR370">
        <v>0</v>
      </c>
      <c r="AS370">
        <v>0</v>
      </c>
      <c r="AT370">
        <v>0</v>
      </c>
      <c r="AU370">
        <v>0</v>
      </c>
      <c r="AV370">
        <v>0</v>
      </c>
      <c r="AW370">
        <v>0</v>
      </c>
    </row>
    <row r="371" spans="1:49">
      <c r="A371" t="s">
        <v>479</v>
      </c>
      <c r="B371" t="s">
        <v>585</v>
      </c>
      <c r="C371" s="59" t="s">
        <v>625</v>
      </c>
      <c r="D371" s="59" t="s">
        <v>825</v>
      </c>
      <c r="E371" s="61" t="s">
        <v>818</v>
      </c>
      <c r="F371">
        <v>1</v>
      </c>
      <c r="G371" s="34">
        <v>0.1</v>
      </c>
      <c r="H371">
        <v>1</v>
      </c>
      <c r="I371" s="34">
        <v>0</v>
      </c>
      <c r="J371">
        <v>-0.91430000001513978</v>
      </c>
      <c r="K371">
        <v>3.1266000000026777</v>
      </c>
      <c r="L371">
        <v>1.7699999999842758E-2</v>
      </c>
      <c r="M371" s="34">
        <v>0.33523266856599582</v>
      </c>
      <c r="N371">
        <v>-0.90773979107311509</v>
      </c>
      <c r="O371">
        <v>1.3056647673314301</v>
      </c>
      <c r="P371">
        <v>2.7398423551756892</v>
      </c>
      <c r="Q371" s="34">
        <v>-1.41818181818181E-3</v>
      </c>
      <c r="R371" s="46">
        <v>25</v>
      </c>
      <c r="S371">
        <v>-3.3E-3</v>
      </c>
      <c r="T371">
        <v>9</v>
      </c>
      <c r="U371" s="34" t="s">
        <v>363</v>
      </c>
      <c r="V371" t="s">
        <v>382</v>
      </c>
      <c r="W371" t="s">
        <v>385</v>
      </c>
      <c r="X371">
        <v>0</v>
      </c>
      <c r="Y371">
        <v>0</v>
      </c>
      <c r="Z371">
        <v>0</v>
      </c>
      <c r="AA371">
        <v>0</v>
      </c>
      <c r="AB371">
        <v>0</v>
      </c>
      <c r="AC371">
        <v>0</v>
      </c>
      <c r="AD371">
        <v>0</v>
      </c>
      <c r="AE371">
        <v>0</v>
      </c>
      <c r="AF371">
        <v>0</v>
      </c>
      <c r="AG371">
        <v>0</v>
      </c>
      <c r="AH371">
        <v>0</v>
      </c>
      <c r="AI371">
        <v>0</v>
      </c>
      <c r="AJ371">
        <v>0</v>
      </c>
      <c r="AK371">
        <v>0</v>
      </c>
      <c r="AL371">
        <v>0</v>
      </c>
      <c r="AM371">
        <v>0</v>
      </c>
      <c r="AN371">
        <v>0</v>
      </c>
      <c r="AO371">
        <v>0</v>
      </c>
      <c r="AP371">
        <v>0</v>
      </c>
      <c r="AQ371">
        <v>0</v>
      </c>
      <c r="AR371">
        <v>0</v>
      </c>
      <c r="AS371">
        <v>0</v>
      </c>
      <c r="AT371">
        <v>0</v>
      </c>
      <c r="AU371">
        <v>0</v>
      </c>
      <c r="AV371">
        <v>0</v>
      </c>
      <c r="AW371">
        <v>0</v>
      </c>
    </row>
    <row r="372" spans="1:49">
      <c r="C372" s="59" t="s">
        <v>818</v>
      </c>
      <c r="D372" s="59" t="s">
        <v>818</v>
      </c>
      <c r="E372" s="61" t="s">
        <v>818</v>
      </c>
      <c r="F372">
        <v>1</v>
      </c>
      <c r="U372" s="34">
        <v>30.6</v>
      </c>
      <c r="V372">
        <v>35.200000000000003</v>
      </c>
      <c r="W372">
        <v>39.799999999999997</v>
      </c>
      <c r="X372">
        <v>0</v>
      </c>
      <c r="Y372">
        <v>0</v>
      </c>
      <c r="Z372">
        <v>0</v>
      </c>
      <c r="AA372">
        <v>0</v>
      </c>
      <c r="AB372">
        <v>0</v>
      </c>
      <c r="AC372">
        <v>0</v>
      </c>
      <c r="AD372">
        <v>0</v>
      </c>
      <c r="AE372">
        <v>0</v>
      </c>
      <c r="AF372">
        <v>0</v>
      </c>
      <c r="AG372">
        <v>0</v>
      </c>
      <c r="AH372">
        <v>0</v>
      </c>
      <c r="AI372">
        <v>0</v>
      </c>
      <c r="AJ372">
        <v>0</v>
      </c>
      <c r="AK372">
        <v>0</v>
      </c>
      <c r="AL372">
        <v>0</v>
      </c>
      <c r="AM372">
        <v>0</v>
      </c>
      <c r="AN372">
        <v>0</v>
      </c>
      <c r="AO372">
        <v>0</v>
      </c>
      <c r="AP372">
        <v>0</v>
      </c>
      <c r="AQ372">
        <v>0</v>
      </c>
      <c r="AR372">
        <v>0</v>
      </c>
      <c r="AS372">
        <v>0</v>
      </c>
      <c r="AT372">
        <v>0</v>
      </c>
      <c r="AU372">
        <v>0</v>
      </c>
      <c r="AV372">
        <v>0</v>
      </c>
      <c r="AW372">
        <v>0</v>
      </c>
    </row>
    <row r="373" spans="1:49">
      <c r="A373" s="10" t="s">
        <v>580</v>
      </c>
      <c r="B373" s="62" t="s">
        <v>585</v>
      </c>
      <c r="C373" s="59" t="s">
        <v>625</v>
      </c>
      <c r="D373" s="59" t="s">
        <v>826</v>
      </c>
      <c r="E373" s="61" t="s">
        <v>818</v>
      </c>
      <c r="F373">
        <v>1</v>
      </c>
      <c r="G373" s="34">
        <v>0.1</v>
      </c>
      <c r="H373">
        <v>1</v>
      </c>
      <c r="I373" s="34">
        <v>0.50517759103640836</v>
      </c>
      <c r="J373">
        <v>-1.717207680672258</v>
      </c>
      <c r="K373">
        <v>3.2753537661064378</v>
      </c>
      <c r="L373">
        <v>4.2324633529412098E-2</v>
      </c>
      <c r="M373" s="34">
        <v>0.46697499049969277</v>
      </c>
      <c r="N373">
        <v>-1.224728401586644</v>
      </c>
      <c r="O373">
        <v>1.4025582901696334</v>
      </c>
      <c r="P373">
        <v>2.7391122749173182</v>
      </c>
      <c r="Q373" s="34">
        <v>-4.4598153742574282E-4</v>
      </c>
      <c r="R373" s="46">
        <v>25</v>
      </c>
      <c r="S373">
        <v>-3.3E-3</v>
      </c>
      <c r="T373">
        <v>9</v>
      </c>
      <c r="U373" t="s">
        <v>382</v>
      </c>
      <c r="V373" s="10" t="s">
        <v>385</v>
      </c>
      <c r="W373" t="s">
        <v>386</v>
      </c>
      <c r="X373" t="s">
        <v>387</v>
      </c>
    </row>
    <row r="374" spans="1:49">
      <c r="C374" s="59" t="s">
        <v>818</v>
      </c>
      <c r="D374" s="59" t="s">
        <v>818</v>
      </c>
      <c r="E374" s="61" t="s">
        <v>818</v>
      </c>
      <c r="F374">
        <v>1</v>
      </c>
      <c r="U374">
        <v>35.200000000000003</v>
      </c>
      <c r="V374">
        <v>39.799999999999997</v>
      </c>
      <c r="W374">
        <v>45.7</v>
      </c>
      <c r="X374">
        <v>51.7</v>
      </c>
    </row>
    <row r="375" spans="1:49">
      <c r="A375" s="62" t="s">
        <v>812</v>
      </c>
      <c r="B375" s="62" t="s">
        <v>585</v>
      </c>
      <c r="C375" s="59" t="s">
        <v>796</v>
      </c>
      <c r="D375" s="59" t="s">
        <v>825</v>
      </c>
      <c r="E375" s="61" t="s">
        <v>818</v>
      </c>
      <c r="F375">
        <v>1</v>
      </c>
      <c r="G375" s="34">
        <v>0.05</v>
      </c>
      <c r="H375">
        <v>0.25</v>
      </c>
      <c r="I375" s="34">
        <v>16.135277333333008</v>
      </c>
      <c r="J375">
        <v>-13.984833666666503</v>
      </c>
      <c r="K375">
        <v>7.500635156666644</v>
      </c>
      <c r="L375">
        <v>2.9199376666667262E-2</v>
      </c>
      <c r="M375" s="34">
        <v>17.297270933333703</v>
      </c>
      <c r="N375">
        <v>-13.267780826666854</v>
      </c>
      <c r="O375">
        <v>4.7467819456666938</v>
      </c>
      <c r="P375">
        <v>2.7329363859166662</v>
      </c>
      <c r="Q375" s="34">
        <v>-6.1319606495049473E-4</v>
      </c>
      <c r="R375" s="46">
        <v>25</v>
      </c>
      <c r="S375">
        <v>-4.0000000000000001E-3</v>
      </c>
      <c r="T375">
        <v>17</v>
      </c>
      <c r="U375" s="34" t="s">
        <v>463</v>
      </c>
      <c r="V375" t="s">
        <v>654</v>
      </c>
    </row>
    <row r="376" spans="1:49">
      <c r="C376" s="59" t="s">
        <v>818</v>
      </c>
      <c r="D376" s="59" t="s">
        <v>818</v>
      </c>
      <c r="E376" s="61" t="s">
        <v>818</v>
      </c>
      <c r="F376">
        <v>1</v>
      </c>
      <c r="U376">
        <v>13.9</v>
      </c>
      <c r="V376">
        <v>15.8</v>
      </c>
    </row>
    <row r="377" spans="1:49">
      <c r="A377" s="62" t="s">
        <v>960</v>
      </c>
      <c r="B377" s="62" t="s">
        <v>961</v>
      </c>
      <c r="C377" s="59" t="s">
        <v>796</v>
      </c>
      <c r="D377" s="59" t="s">
        <v>825</v>
      </c>
      <c r="E377" s="61" t="s">
        <v>818</v>
      </c>
      <c r="F377">
        <v>1</v>
      </c>
      <c r="G377" s="34">
        <v>0.05</v>
      </c>
      <c r="H377">
        <v>0.25</v>
      </c>
      <c r="I377" s="34">
        <v>16.135277333333008</v>
      </c>
      <c r="J377">
        <v>-13.984833666666503</v>
      </c>
      <c r="K377">
        <v>7.500635156666644</v>
      </c>
      <c r="L377">
        <v>2.9199376666667262E-2</v>
      </c>
      <c r="M377" s="34">
        <v>17.297270933333703</v>
      </c>
      <c r="N377">
        <v>-13.267780826666854</v>
      </c>
      <c r="O377">
        <v>4.7467819456666938</v>
      </c>
      <c r="P377">
        <v>2.7329363859166662</v>
      </c>
      <c r="Q377" s="34">
        <v>-1.1574173124752479E-3</v>
      </c>
      <c r="R377" s="46">
        <v>25</v>
      </c>
      <c r="S377">
        <v>-4.0000000000000001E-3</v>
      </c>
      <c r="T377">
        <v>17</v>
      </c>
      <c r="U377" t="s">
        <v>354</v>
      </c>
    </row>
    <row r="378" spans="1:49">
      <c r="C378" s="59" t="s">
        <v>818</v>
      </c>
      <c r="D378" s="59" t="s">
        <v>818</v>
      </c>
      <c r="E378" s="61" t="s">
        <v>818</v>
      </c>
      <c r="F378">
        <v>1</v>
      </c>
      <c r="U378">
        <v>18.100000000000001</v>
      </c>
    </row>
    <row r="379" spans="1:49">
      <c r="A379" s="62" t="s">
        <v>801</v>
      </c>
      <c r="B379" s="62" t="s">
        <v>585</v>
      </c>
      <c r="C379" s="59" t="s">
        <v>635</v>
      </c>
      <c r="D379" s="59" t="s">
        <v>825</v>
      </c>
      <c r="E379" s="61" t="s">
        <v>818</v>
      </c>
      <c r="F379">
        <v>1</v>
      </c>
      <c r="G379" s="34">
        <v>0.15</v>
      </c>
      <c r="H379">
        <v>1</v>
      </c>
      <c r="I379" s="34">
        <v>0.68428954378954432</v>
      </c>
      <c r="J379">
        <v>-2.0030237772227788</v>
      </c>
      <c r="K379">
        <v>3.3368860537129552</v>
      </c>
      <c r="L379">
        <v>4.8121379720279467E-2</v>
      </c>
      <c r="M379" s="34">
        <v>0.47839622385457814</v>
      </c>
      <c r="N379">
        <v>-1.2370348244696501</v>
      </c>
      <c r="O379">
        <v>1.4209868580235463</v>
      </c>
      <c r="P379">
        <v>2.7336801275915259</v>
      </c>
      <c r="Q379" s="34">
        <v>-3.9150959049504935E-4</v>
      </c>
      <c r="R379" s="46">
        <v>25</v>
      </c>
      <c r="S379">
        <v>-3.3E-3</v>
      </c>
      <c r="T379">
        <v>6</v>
      </c>
      <c r="U379" s="34" t="s">
        <v>363</v>
      </c>
      <c r="V379" s="10" t="s">
        <v>382</v>
      </c>
      <c r="W379" t="s">
        <v>385</v>
      </c>
      <c r="X379" t="s">
        <v>386</v>
      </c>
      <c r="Y379" t="s">
        <v>387</v>
      </c>
    </row>
    <row r="380" spans="1:49">
      <c r="C380" s="59" t="s">
        <v>818</v>
      </c>
      <c r="D380" s="59" t="s">
        <v>818</v>
      </c>
      <c r="E380" s="61" t="s">
        <v>818</v>
      </c>
      <c r="F380">
        <v>1</v>
      </c>
      <c r="U380" s="34">
        <v>30.6</v>
      </c>
      <c r="V380">
        <v>35.200000000000003</v>
      </c>
      <c r="W380">
        <v>39.799999999999997</v>
      </c>
      <c r="X380">
        <v>45.7</v>
      </c>
      <c r="Y380">
        <v>51.7</v>
      </c>
    </row>
    <row r="381" spans="1:49">
      <c r="A381" s="62" t="s">
        <v>802</v>
      </c>
      <c r="B381" s="62" t="s">
        <v>585</v>
      </c>
      <c r="C381" s="59" t="s">
        <v>635</v>
      </c>
      <c r="D381" s="59" t="s">
        <v>825</v>
      </c>
      <c r="E381" s="61" t="s">
        <v>818</v>
      </c>
      <c r="F381">
        <v>1</v>
      </c>
      <c r="G381" s="34">
        <v>0.15</v>
      </c>
      <c r="H381">
        <v>1</v>
      </c>
      <c r="I381" s="34">
        <v>0.32570757046873949</v>
      </c>
      <c r="J381">
        <v>-1.2262142923546904</v>
      </c>
      <c r="K381">
        <v>3.0193012510097685</v>
      </c>
      <c r="L381">
        <v>7.9491100876182774E-2</v>
      </c>
      <c r="M381" s="34">
        <v>0.47839622385457814</v>
      </c>
      <c r="N381">
        <v>-1.2370348244696501</v>
      </c>
      <c r="O381">
        <v>1.4209868580235463</v>
      </c>
      <c r="P381">
        <v>2.7336801275915259</v>
      </c>
      <c r="Q381" s="34">
        <v>-3.9150959049504935E-4</v>
      </c>
      <c r="R381" s="46">
        <v>25</v>
      </c>
      <c r="S381">
        <v>-3.3E-3</v>
      </c>
      <c r="T381">
        <v>6</v>
      </c>
      <c r="U381" s="34" t="s">
        <v>363</v>
      </c>
      <c r="V381" s="10" t="s">
        <v>382</v>
      </c>
      <c r="W381" t="s">
        <v>385</v>
      </c>
      <c r="X381" t="s">
        <v>386</v>
      </c>
    </row>
    <row r="382" spans="1:49">
      <c r="C382" s="59" t="s">
        <v>818</v>
      </c>
      <c r="D382" s="59" t="s">
        <v>818</v>
      </c>
      <c r="E382" s="61" t="s">
        <v>818</v>
      </c>
      <c r="F382">
        <v>1</v>
      </c>
      <c r="U382" s="34">
        <v>30.6</v>
      </c>
      <c r="V382">
        <v>35.200000000000003</v>
      </c>
      <c r="W382">
        <v>39.799999999999997</v>
      </c>
      <c r="X382">
        <v>45.7</v>
      </c>
    </row>
    <row r="383" spans="1:49">
      <c r="A383" s="62" t="s">
        <v>962</v>
      </c>
      <c r="B383" s="62" t="s">
        <v>961</v>
      </c>
      <c r="C383" s="59" t="s">
        <v>635</v>
      </c>
      <c r="D383" s="59" t="s">
        <v>825</v>
      </c>
      <c r="E383" s="61" t="s">
        <v>818</v>
      </c>
      <c r="F383">
        <v>1</v>
      </c>
      <c r="G383" s="34">
        <v>0.15</v>
      </c>
      <c r="H383">
        <v>1</v>
      </c>
      <c r="I383" s="34">
        <v>0.32570757046873949</v>
      </c>
      <c r="J383">
        <v>-1.2262142923546904</v>
      </c>
      <c r="K383">
        <v>3.0193012510097685</v>
      </c>
      <c r="L383">
        <v>7.9491100876182774E-2</v>
      </c>
      <c r="M383" s="34">
        <v>0.47839622385457814</v>
      </c>
      <c r="N383">
        <v>-1.2370348244696501</v>
      </c>
      <c r="O383">
        <v>1.4209868580235463</v>
      </c>
      <c r="P383">
        <v>2.7336801275915259</v>
      </c>
      <c r="Q383" s="34">
        <v>-1.3949544760396043E-3</v>
      </c>
      <c r="R383" s="46">
        <v>25</v>
      </c>
      <c r="S383">
        <v>-3.3E-3</v>
      </c>
      <c r="T383">
        <v>6</v>
      </c>
      <c r="U383" t="s">
        <v>385</v>
      </c>
      <c r="V383" t="s">
        <v>386</v>
      </c>
      <c r="W383" t="s">
        <v>387</v>
      </c>
    </row>
    <row r="384" spans="1:49">
      <c r="C384" s="59" t="s">
        <v>818</v>
      </c>
      <c r="D384" s="59" t="s">
        <v>818</v>
      </c>
      <c r="E384" s="61" t="s">
        <v>818</v>
      </c>
      <c r="F384">
        <v>1</v>
      </c>
      <c r="U384">
        <v>39.799999999999997</v>
      </c>
      <c r="V384">
        <v>45.7</v>
      </c>
      <c r="W384">
        <v>51.7</v>
      </c>
    </row>
    <row r="385" spans="1:91">
      <c r="A385" t="s">
        <v>480</v>
      </c>
      <c r="B385" t="s">
        <v>585</v>
      </c>
      <c r="C385" s="59" t="s">
        <v>627</v>
      </c>
      <c r="D385" s="59" t="s">
        <v>825</v>
      </c>
      <c r="E385" s="61" t="s">
        <v>818</v>
      </c>
      <c r="F385">
        <v>1</v>
      </c>
      <c r="G385" s="34">
        <v>0.1</v>
      </c>
      <c r="H385">
        <v>0.5</v>
      </c>
      <c r="I385" s="34">
        <v>0</v>
      </c>
      <c r="J385">
        <v>-1.6119000000026296</v>
      </c>
      <c r="K385">
        <v>3.2634000000004857</v>
      </c>
      <c r="L385">
        <v>5.5299999999970061E-2</v>
      </c>
      <c r="M385" s="34">
        <v>0</v>
      </c>
      <c r="N385">
        <v>-0.66669999999217999</v>
      </c>
      <c r="O385">
        <v>1.8999999999987203</v>
      </c>
      <c r="P385">
        <v>2.9167000000000693</v>
      </c>
      <c r="Q385" s="34">
        <v>-2.5600000000000002E-3</v>
      </c>
      <c r="R385" s="46">
        <v>25</v>
      </c>
      <c r="S385">
        <v>-4.0000000000000001E-3</v>
      </c>
      <c r="T385">
        <v>12</v>
      </c>
      <c r="U385" s="34" t="s">
        <v>353</v>
      </c>
      <c r="V385" t="s">
        <v>354</v>
      </c>
      <c r="W385" t="s">
        <v>355</v>
      </c>
      <c r="X385">
        <v>0</v>
      </c>
      <c r="Y385">
        <v>0</v>
      </c>
      <c r="Z385">
        <v>0</v>
      </c>
      <c r="AA385">
        <v>0</v>
      </c>
      <c r="AB385">
        <v>0</v>
      </c>
      <c r="AC385">
        <v>0</v>
      </c>
      <c r="AD385">
        <v>0</v>
      </c>
      <c r="AE385">
        <v>0</v>
      </c>
      <c r="AF385">
        <v>0</v>
      </c>
      <c r="AG385">
        <v>0</v>
      </c>
      <c r="AH385">
        <v>0</v>
      </c>
      <c r="AI385">
        <v>0</v>
      </c>
      <c r="AJ385">
        <v>0</v>
      </c>
      <c r="AK385">
        <v>0</v>
      </c>
      <c r="AL385">
        <v>0</v>
      </c>
      <c r="AM385">
        <v>0</v>
      </c>
      <c r="AN385">
        <v>0</v>
      </c>
      <c r="AO385">
        <v>0</v>
      </c>
      <c r="AP385">
        <v>0</v>
      </c>
      <c r="AQ385">
        <v>0</v>
      </c>
      <c r="AR385">
        <v>0</v>
      </c>
      <c r="AS385">
        <v>0</v>
      </c>
      <c r="AT385">
        <v>0</v>
      </c>
      <c r="AU385">
        <v>0</v>
      </c>
      <c r="AV385">
        <v>0</v>
      </c>
      <c r="AW385">
        <v>0</v>
      </c>
    </row>
    <row r="386" spans="1:91">
      <c r="C386" s="59" t="s">
        <v>818</v>
      </c>
      <c r="D386" s="59" t="s">
        <v>818</v>
      </c>
      <c r="E386" s="61" t="s">
        <v>818</v>
      </c>
      <c r="F386">
        <v>1</v>
      </c>
      <c r="U386" s="34">
        <v>13.9</v>
      </c>
      <c r="V386">
        <v>18.100000000000001</v>
      </c>
      <c r="W386">
        <v>23.5</v>
      </c>
      <c r="X386">
        <v>0</v>
      </c>
      <c r="Y386">
        <v>0</v>
      </c>
      <c r="Z386">
        <v>0</v>
      </c>
      <c r="AA386">
        <v>0</v>
      </c>
      <c r="AB386">
        <v>0</v>
      </c>
      <c r="AC386">
        <v>0</v>
      </c>
      <c r="AD386">
        <v>0</v>
      </c>
      <c r="AE386">
        <v>0</v>
      </c>
      <c r="AF386">
        <v>0</v>
      </c>
      <c r="AG386">
        <v>0</v>
      </c>
      <c r="AH386">
        <v>0</v>
      </c>
      <c r="AI386">
        <v>0</v>
      </c>
      <c r="AJ386">
        <v>0</v>
      </c>
      <c r="AK386">
        <v>0</v>
      </c>
      <c r="AL386">
        <v>0</v>
      </c>
      <c r="AM386">
        <v>0</v>
      </c>
      <c r="AN386">
        <v>0</v>
      </c>
      <c r="AO386">
        <v>0</v>
      </c>
      <c r="AP386">
        <v>0</v>
      </c>
      <c r="AQ386">
        <v>0</v>
      </c>
      <c r="AR386">
        <v>0</v>
      </c>
      <c r="AS386">
        <v>0</v>
      </c>
      <c r="AT386">
        <v>0</v>
      </c>
      <c r="AU386">
        <v>0</v>
      </c>
      <c r="AV386">
        <v>0</v>
      </c>
      <c r="AW386">
        <v>0</v>
      </c>
    </row>
    <row r="387" spans="1:91">
      <c r="A387" t="s">
        <v>481</v>
      </c>
      <c r="B387" t="s">
        <v>585</v>
      </c>
      <c r="C387" s="59" t="s">
        <v>628</v>
      </c>
      <c r="D387" s="59" t="s">
        <v>825</v>
      </c>
      <c r="E387" s="61" t="s">
        <v>818</v>
      </c>
      <c r="F387">
        <v>1</v>
      </c>
      <c r="G387" s="34">
        <v>0.1</v>
      </c>
      <c r="H387">
        <v>1</v>
      </c>
      <c r="I387" s="34">
        <v>0</v>
      </c>
      <c r="J387">
        <v>-0.51280000002036819</v>
      </c>
      <c r="K387">
        <v>2.5385000000035851</v>
      </c>
      <c r="L387">
        <v>0.17439999999979025</v>
      </c>
      <c r="M387" s="34">
        <v>1.1355311355311173</v>
      </c>
      <c r="N387">
        <v>-2.657509157509121</v>
      </c>
      <c r="O387">
        <v>2.5309523809523595</v>
      </c>
      <c r="P387">
        <v>2.6910256410256435</v>
      </c>
      <c r="Q387" s="34">
        <v>-4.45454545454545E-4</v>
      </c>
      <c r="R387" s="46">
        <v>25</v>
      </c>
      <c r="S387">
        <v>-4.0000000000000001E-3</v>
      </c>
      <c r="T387">
        <v>8</v>
      </c>
      <c r="U387" s="34" t="s">
        <v>355</v>
      </c>
      <c r="V387" t="s">
        <v>356</v>
      </c>
      <c r="W387" t="s">
        <v>375</v>
      </c>
      <c r="X387">
        <v>0</v>
      </c>
      <c r="Y387">
        <v>0</v>
      </c>
      <c r="Z387">
        <v>0</v>
      </c>
      <c r="AA387">
        <v>0</v>
      </c>
      <c r="AB387">
        <v>0</v>
      </c>
      <c r="AC387">
        <v>0</v>
      </c>
      <c r="AD387">
        <v>0</v>
      </c>
      <c r="AE387">
        <v>0</v>
      </c>
      <c r="AF387">
        <v>0</v>
      </c>
      <c r="AG387">
        <v>0</v>
      </c>
      <c r="AH387">
        <v>0</v>
      </c>
      <c r="AI387">
        <v>0</v>
      </c>
      <c r="AJ387">
        <v>0</v>
      </c>
      <c r="AK387">
        <v>0</v>
      </c>
      <c r="AL387">
        <v>0</v>
      </c>
      <c r="AM387">
        <v>0</v>
      </c>
      <c r="AN387">
        <v>0</v>
      </c>
      <c r="AO387">
        <v>0</v>
      </c>
      <c r="AP387">
        <v>0</v>
      </c>
      <c r="AQ387">
        <v>0</v>
      </c>
      <c r="AR387">
        <v>0</v>
      </c>
      <c r="AS387">
        <v>0</v>
      </c>
      <c r="AT387">
        <v>0</v>
      </c>
      <c r="AU387">
        <v>0</v>
      </c>
      <c r="AV387">
        <v>0</v>
      </c>
      <c r="AW387">
        <v>0</v>
      </c>
    </row>
    <row r="388" spans="1:91">
      <c r="C388" s="59" t="s">
        <v>818</v>
      </c>
      <c r="D388" s="59" t="s">
        <v>818</v>
      </c>
      <c r="E388" s="61" t="s">
        <v>818</v>
      </c>
      <c r="F388">
        <v>1</v>
      </c>
      <c r="U388" s="34">
        <v>23.5</v>
      </c>
      <c r="V388">
        <v>30.6</v>
      </c>
      <c r="W388">
        <v>39.799999999999997</v>
      </c>
      <c r="X388">
        <v>0</v>
      </c>
      <c r="Y388">
        <v>0</v>
      </c>
      <c r="Z388">
        <v>0</v>
      </c>
      <c r="AA388">
        <v>0</v>
      </c>
      <c r="AB388">
        <v>0</v>
      </c>
      <c r="AC388">
        <v>0</v>
      </c>
      <c r="AD388">
        <v>0</v>
      </c>
      <c r="AE388">
        <v>0</v>
      </c>
      <c r="AF388">
        <v>0</v>
      </c>
      <c r="AG388">
        <v>0</v>
      </c>
      <c r="AH388">
        <v>0</v>
      </c>
      <c r="AI388">
        <v>0</v>
      </c>
      <c r="AJ388">
        <v>0</v>
      </c>
      <c r="AK388">
        <v>0</v>
      </c>
      <c r="AL388">
        <v>0</v>
      </c>
      <c r="AM388">
        <v>0</v>
      </c>
      <c r="AN388">
        <v>0</v>
      </c>
      <c r="AO388">
        <v>0</v>
      </c>
      <c r="AP388">
        <v>0</v>
      </c>
      <c r="AQ388">
        <v>0</v>
      </c>
      <c r="AR388">
        <v>0</v>
      </c>
      <c r="AS388">
        <v>0</v>
      </c>
      <c r="AT388">
        <v>0</v>
      </c>
      <c r="AU388">
        <v>0</v>
      </c>
      <c r="AV388">
        <v>0</v>
      </c>
      <c r="AW388">
        <v>0</v>
      </c>
    </row>
    <row r="389" spans="1:91">
      <c r="C389" s="59" t="s">
        <v>818</v>
      </c>
      <c r="D389" s="59" t="s">
        <v>818</v>
      </c>
      <c r="E389" s="61" t="s">
        <v>818</v>
      </c>
      <c r="F389">
        <v>1</v>
      </c>
      <c r="I389" s="31"/>
      <c r="J389" s="2"/>
      <c r="K389" s="2"/>
      <c r="L389" s="2"/>
      <c r="M389" s="31"/>
      <c r="N389" s="2"/>
      <c r="O389" s="3"/>
      <c r="P389" s="3"/>
      <c r="Q389" s="37"/>
      <c r="R389" s="42"/>
      <c r="S389" s="3"/>
      <c r="T389" s="3"/>
      <c r="U389" s="37"/>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row>
    <row r="390" spans="1:91">
      <c r="C390" s="59" t="s">
        <v>818</v>
      </c>
      <c r="D390" s="59" t="s">
        <v>818</v>
      </c>
      <c r="E390" s="61" t="s">
        <v>818</v>
      </c>
      <c r="F390">
        <v>1</v>
      </c>
      <c r="I390" s="32"/>
      <c r="J390" s="5"/>
      <c r="K390" s="5"/>
      <c r="L390" s="5"/>
      <c r="M390" s="32"/>
      <c r="N390" s="5"/>
      <c r="O390" s="8"/>
      <c r="P390" s="8"/>
      <c r="Q390" s="38"/>
      <c r="R390" s="45"/>
      <c r="S390" s="8"/>
      <c r="T390" s="8"/>
      <c r="U390" s="40"/>
      <c r="V390" s="1"/>
      <c r="W390" s="1"/>
      <c r="X390" s="1"/>
      <c r="Y390" s="1"/>
      <c r="Z390" s="1"/>
      <c r="AA390" s="1"/>
      <c r="AB390" s="1"/>
      <c r="AC390" s="1"/>
      <c r="AD390" s="1"/>
      <c r="AE390" s="1"/>
      <c r="AF390" s="1"/>
      <c r="AG390" s="1"/>
      <c r="AH390" s="1"/>
      <c r="AI390" s="1"/>
      <c r="AJ390" s="1"/>
      <c r="AK390" s="1"/>
      <c r="AL390" s="1"/>
      <c r="AM390" s="1"/>
      <c r="AN390" s="1"/>
      <c r="AO390" s="1"/>
      <c r="AP390" s="1"/>
      <c r="AQ390" s="1"/>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row>
    <row r="391" spans="1:91">
      <c r="A391" s="28" t="s">
        <v>501</v>
      </c>
      <c r="B391" s="65"/>
      <c r="C391" s="59" t="s">
        <v>818</v>
      </c>
      <c r="D391" s="59" t="s">
        <v>818</v>
      </c>
      <c r="E391" s="61" t="s">
        <v>818</v>
      </c>
      <c r="F391">
        <v>1</v>
      </c>
      <c r="I391" s="31"/>
      <c r="J391" s="2"/>
      <c r="K391" s="2"/>
      <c r="L391" s="2"/>
      <c r="M391" s="31"/>
      <c r="N391" s="2"/>
      <c r="O391" s="3"/>
      <c r="P391" s="3"/>
      <c r="Q391" s="37"/>
      <c r="R391" s="42"/>
      <c r="S391" s="3"/>
      <c r="T391" s="3"/>
      <c r="U391" s="37"/>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row>
    <row r="392" spans="1:91">
      <c r="C392" s="59" t="s">
        <v>818</v>
      </c>
      <c r="D392" s="59" t="s">
        <v>818</v>
      </c>
      <c r="E392" s="61" t="s">
        <v>818</v>
      </c>
      <c r="F392">
        <v>1</v>
      </c>
      <c r="I392" s="32"/>
      <c r="J392" s="5"/>
      <c r="K392" s="5"/>
      <c r="L392" s="5"/>
      <c r="M392" s="32"/>
      <c r="N392" s="5"/>
      <c r="O392" s="8"/>
      <c r="P392" s="8"/>
      <c r="Q392" s="38"/>
      <c r="R392" s="45"/>
      <c r="S392" s="8"/>
      <c r="T392" s="8"/>
      <c r="U392" s="40"/>
      <c r="V392" s="1"/>
      <c r="W392" s="1"/>
      <c r="X392" s="1"/>
      <c r="Y392" s="1"/>
      <c r="Z392" s="1"/>
      <c r="AA392" s="1"/>
      <c r="AB392" s="1"/>
      <c r="AC392" s="1"/>
      <c r="AD392" s="1"/>
      <c r="AE392" s="1"/>
      <c r="AF392" s="1"/>
      <c r="AG392" s="1"/>
      <c r="AH392" s="1"/>
      <c r="AI392" s="1"/>
      <c r="AJ392" s="1"/>
      <c r="AK392" s="1"/>
      <c r="AL392" s="1"/>
      <c r="AM392" s="1"/>
      <c r="AN392" s="1"/>
      <c r="AO392" s="1"/>
      <c r="AP392" s="1"/>
      <c r="AQ392" s="1"/>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row>
    <row r="393" spans="1:91">
      <c r="A393" t="s">
        <v>482</v>
      </c>
      <c r="B393" t="s">
        <v>586</v>
      </c>
      <c r="C393" s="59" t="s">
        <v>613</v>
      </c>
      <c r="D393" s="59" t="s">
        <v>827</v>
      </c>
      <c r="E393" s="61" t="s">
        <v>818</v>
      </c>
      <c r="F393">
        <v>1</v>
      </c>
      <c r="G393" s="34">
        <v>0.05</v>
      </c>
      <c r="H393">
        <v>0.35</v>
      </c>
      <c r="I393" s="34">
        <v>0</v>
      </c>
      <c r="J393">
        <v>-6.2974000000225265</v>
      </c>
      <c r="K393">
        <v>6.482600000003826</v>
      </c>
      <c r="L393">
        <v>0.16929999999978387</v>
      </c>
      <c r="M393" s="34">
        <v>0</v>
      </c>
      <c r="N393">
        <v>-4.4282999999819452</v>
      </c>
      <c r="O393">
        <v>5.1058999999966774</v>
      </c>
      <c r="P393">
        <v>2.7837000000002021</v>
      </c>
      <c r="Q393" s="34">
        <v>-1.6007906876355741E-3</v>
      </c>
      <c r="R393" s="46">
        <v>25</v>
      </c>
      <c r="S393">
        <v>-4.0000000000000001E-3</v>
      </c>
      <c r="T393">
        <v>15</v>
      </c>
      <c r="U393" s="34" t="s">
        <v>381</v>
      </c>
      <c r="V393" t="s">
        <v>363</v>
      </c>
      <c r="W393" t="s">
        <v>382</v>
      </c>
      <c r="X393">
        <v>0</v>
      </c>
      <c r="Y393">
        <v>0</v>
      </c>
      <c r="Z393">
        <v>0</v>
      </c>
      <c r="AA393">
        <v>0</v>
      </c>
      <c r="AB393">
        <v>0</v>
      </c>
      <c r="AC393">
        <v>0</v>
      </c>
      <c r="AD393">
        <v>0</v>
      </c>
      <c r="AE393">
        <v>0</v>
      </c>
      <c r="AF393">
        <v>0</v>
      </c>
      <c r="AG393">
        <v>0</v>
      </c>
      <c r="AH393">
        <v>0</v>
      </c>
      <c r="AI393">
        <v>0</v>
      </c>
      <c r="AJ393">
        <v>0</v>
      </c>
      <c r="AK393">
        <v>0</v>
      </c>
      <c r="AL393">
        <v>0</v>
      </c>
      <c r="AM393">
        <v>0</v>
      </c>
      <c r="AN393">
        <v>0</v>
      </c>
      <c r="AO393">
        <v>0</v>
      </c>
      <c r="AP393">
        <v>0</v>
      </c>
      <c r="AQ393">
        <v>0</v>
      </c>
      <c r="AR393">
        <v>0</v>
      </c>
      <c r="AS393">
        <v>0</v>
      </c>
      <c r="AT393">
        <v>0</v>
      </c>
      <c r="AU393">
        <v>0</v>
      </c>
      <c r="AV393">
        <v>0</v>
      </c>
      <c r="AW393">
        <v>0</v>
      </c>
    </row>
    <row r="394" spans="1:91">
      <c r="C394" s="59" t="s">
        <v>818</v>
      </c>
      <c r="D394" s="59" t="s">
        <v>818</v>
      </c>
      <c r="E394" s="61" t="s">
        <v>818</v>
      </c>
      <c r="F394">
        <v>1</v>
      </c>
      <c r="U394" s="34">
        <v>26.8</v>
      </c>
      <c r="V394">
        <v>30.6</v>
      </c>
      <c r="W394">
        <v>35.200000000000003</v>
      </c>
      <c r="X394">
        <v>0</v>
      </c>
      <c r="Y394">
        <v>0</v>
      </c>
      <c r="Z394">
        <v>0</v>
      </c>
      <c r="AA394">
        <v>0</v>
      </c>
      <c r="AB394">
        <v>0</v>
      </c>
      <c r="AC394">
        <v>0</v>
      </c>
      <c r="AD394">
        <v>0</v>
      </c>
      <c r="AE394">
        <v>0</v>
      </c>
      <c r="AF394">
        <v>0</v>
      </c>
      <c r="AG394">
        <v>0</v>
      </c>
      <c r="AH394">
        <v>0</v>
      </c>
      <c r="AI394">
        <v>0</v>
      </c>
      <c r="AJ394">
        <v>0</v>
      </c>
      <c r="AK394">
        <v>0</v>
      </c>
      <c r="AL394">
        <v>0</v>
      </c>
      <c r="AM394">
        <v>0</v>
      </c>
      <c r="AN394">
        <v>0</v>
      </c>
      <c r="AO394">
        <v>0</v>
      </c>
      <c r="AP394">
        <v>0</v>
      </c>
      <c r="AQ394">
        <v>0</v>
      </c>
      <c r="AR394">
        <v>0</v>
      </c>
      <c r="AS394">
        <v>0</v>
      </c>
      <c r="AT394">
        <v>0</v>
      </c>
      <c r="AU394">
        <v>0</v>
      </c>
      <c r="AV394">
        <v>0</v>
      </c>
      <c r="AW394">
        <v>0</v>
      </c>
    </row>
    <row r="395" spans="1:91">
      <c r="A395" s="10" t="s">
        <v>531</v>
      </c>
      <c r="B395" s="62" t="s">
        <v>586</v>
      </c>
      <c r="C395" s="59" t="s">
        <v>618</v>
      </c>
      <c r="D395" s="59" t="s">
        <v>827</v>
      </c>
      <c r="E395" s="61" t="s">
        <v>818</v>
      </c>
      <c r="F395">
        <v>1</v>
      </c>
      <c r="G395" s="34">
        <v>0.1</v>
      </c>
      <c r="H395">
        <v>1</v>
      </c>
      <c r="I395" s="34">
        <v>1.1649908986569011</v>
      </c>
      <c r="J395">
        <v>-2.8600042286935339</v>
      </c>
      <c r="K395">
        <v>3.2834868873870611</v>
      </c>
      <c r="L395">
        <v>0.15118112264957162</v>
      </c>
      <c r="M395" s="34">
        <v>0.68764182336182633</v>
      </c>
      <c r="N395">
        <v>-1.5618838301994364</v>
      </c>
      <c r="O395">
        <v>1.6051907181766421</v>
      </c>
      <c r="P395">
        <v>2.9000313746609674</v>
      </c>
      <c r="Q395" s="34">
        <v>-1.1815266392543858E-3</v>
      </c>
      <c r="R395" s="46">
        <v>25</v>
      </c>
      <c r="S395">
        <v>-3.3E-3</v>
      </c>
      <c r="T395">
        <v>11</v>
      </c>
      <c r="U395" t="s">
        <v>394</v>
      </c>
      <c r="V395" s="10" t="s">
        <v>395</v>
      </c>
      <c r="W395" t="s">
        <v>396</v>
      </c>
      <c r="X395" t="s">
        <v>396</v>
      </c>
      <c r="Y395" s="10" t="s">
        <v>397</v>
      </c>
      <c r="Z395" s="10" t="s">
        <v>398</v>
      </c>
    </row>
    <row r="396" spans="1:91">
      <c r="C396" s="59" t="s">
        <v>818</v>
      </c>
      <c r="D396" s="59" t="s">
        <v>818</v>
      </c>
      <c r="E396" s="61" t="s">
        <v>818</v>
      </c>
      <c r="F396">
        <v>1</v>
      </c>
      <c r="U396">
        <v>87.4</v>
      </c>
      <c r="V396">
        <v>93.9</v>
      </c>
      <c r="W396">
        <v>100</v>
      </c>
      <c r="X396">
        <v>100</v>
      </c>
      <c r="Y396">
        <v>107</v>
      </c>
      <c r="Z396">
        <v>114</v>
      </c>
    </row>
    <row r="397" spans="1:91">
      <c r="A397" s="10" t="s">
        <v>535</v>
      </c>
      <c r="B397" s="62" t="s">
        <v>586</v>
      </c>
      <c r="C397" s="59" t="s">
        <v>818</v>
      </c>
      <c r="D397" s="59" t="s">
        <v>818</v>
      </c>
      <c r="E397" s="61" t="s">
        <v>818</v>
      </c>
      <c r="F397">
        <v>1</v>
      </c>
      <c r="G397" s="34">
        <v>0.15</v>
      </c>
      <c r="H397">
        <v>1</v>
      </c>
      <c r="I397" s="34">
        <v>0.80471212277917881</v>
      </c>
      <c r="J397">
        <v>-2.2592935733090402</v>
      </c>
      <c r="K397">
        <v>3.2200396924056331</v>
      </c>
      <c r="L397">
        <v>0.1152475381242285</v>
      </c>
      <c r="M397" s="34">
        <v>0.66124828144404191</v>
      </c>
      <c r="N397">
        <v>-1.7145395117588225</v>
      </c>
      <c r="O397">
        <v>2.094842220294213</v>
      </c>
      <c r="P397">
        <v>2.7484852930205674</v>
      </c>
      <c r="Q397" s="34">
        <v>-2.1551526003960393E-3</v>
      </c>
      <c r="R397" s="46">
        <v>25</v>
      </c>
      <c r="S397">
        <v>-4.0000000000000001E-3</v>
      </c>
      <c r="T397">
        <v>3.5</v>
      </c>
      <c r="U397" t="s">
        <v>486</v>
      </c>
      <c r="V397" s="10" t="s">
        <v>434</v>
      </c>
      <c r="X397" s="10"/>
    </row>
    <row r="398" spans="1:91">
      <c r="C398" s="59" t="s">
        <v>818</v>
      </c>
      <c r="D398" s="59" t="s">
        <v>818</v>
      </c>
      <c r="E398" s="61" t="s">
        <v>818</v>
      </c>
      <c r="F398">
        <v>1</v>
      </c>
      <c r="U398">
        <v>87.4</v>
      </c>
      <c r="V398">
        <v>114</v>
      </c>
    </row>
    <row r="399" spans="1:91">
      <c r="A399" t="s">
        <v>483</v>
      </c>
      <c r="B399" t="s">
        <v>586</v>
      </c>
      <c r="C399" s="59" t="s">
        <v>623</v>
      </c>
      <c r="D399" s="59" t="s">
        <v>827</v>
      </c>
      <c r="E399" s="61" t="s">
        <v>818</v>
      </c>
      <c r="F399">
        <v>1</v>
      </c>
      <c r="G399" s="34">
        <v>0.1</v>
      </c>
      <c r="H399">
        <v>0.5</v>
      </c>
      <c r="I399" s="34">
        <v>0</v>
      </c>
      <c r="J399">
        <v>-1.8696999999977135</v>
      </c>
      <c r="K399">
        <v>3.1425999999995669</v>
      </c>
      <c r="L399">
        <v>0.12910000000002697</v>
      </c>
      <c r="M399" s="34">
        <v>0</v>
      </c>
      <c r="N399">
        <v>-1.0951999999559134</v>
      </c>
      <c r="O399">
        <v>1.8928999999922598</v>
      </c>
      <c r="P399">
        <v>2.9717000000004519</v>
      </c>
      <c r="Q399" s="34">
        <v>-2.2613524228395064E-3</v>
      </c>
      <c r="R399" s="46">
        <v>25</v>
      </c>
      <c r="S399">
        <v>-4.0000000000000001E-3</v>
      </c>
      <c r="T399">
        <v>20</v>
      </c>
      <c r="U399" s="34" t="s">
        <v>387</v>
      </c>
      <c r="V399" t="s">
        <v>388</v>
      </c>
      <c r="W399" t="s">
        <v>389</v>
      </c>
      <c r="X399" t="s">
        <v>400</v>
      </c>
      <c r="Y399" t="s">
        <v>392</v>
      </c>
      <c r="Z399" t="s">
        <v>393</v>
      </c>
      <c r="AA399">
        <v>0</v>
      </c>
      <c r="AB399">
        <v>0</v>
      </c>
      <c r="AC399">
        <v>0</v>
      </c>
      <c r="AD399">
        <v>0</v>
      </c>
      <c r="AE399">
        <v>0</v>
      </c>
      <c r="AF399">
        <v>0</v>
      </c>
      <c r="AG399">
        <v>0</v>
      </c>
      <c r="AH399">
        <v>0</v>
      </c>
      <c r="AI399">
        <v>0</v>
      </c>
      <c r="AJ399">
        <v>0</v>
      </c>
      <c r="AK399">
        <v>0</v>
      </c>
      <c r="AL399">
        <v>0</v>
      </c>
      <c r="AM399">
        <v>0</v>
      </c>
      <c r="AN399">
        <v>0</v>
      </c>
      <c r="AO399">
        <v>0</v>
      </c>
      <c r="AP399">
        <v>0</v>
      </c>
      <c r="AQ399">
        <v>0</v>
      </c>
      <c r="AR399">
        <v>0</v>
      </c>
      <c r="AS399">
        <v>0</v>
      </c>
      <c r="AT399">
        <v>0</v>
      </c>
      <c r="AU399">
        <v>0</v>
      </c>
      <c r="AV399">
        <v>0</v>
      </c>
      <c r="AW399">
        <v>0</v>
      </c>
    </row>
    <row r="400" spans="1:91">
      <c r="C400" s="59" t="s">
        <v>818</v>
      </c>
      <c r="D400" s="59" t="s">
        <v>818</v>
      </c>
      <c r="E400" s="61" t="s">
        <v>818</v>
      </c>
      <c r="F400">
        <v>1</v>
      </c>
      <c r="U400" s="34">
        <v>51.7</v>
      </c>
      <c r="V400">
        <v>56.8</v>
      </c>
      <c r="W400">
        <v>62</v>
      </c>
      <c r="X400">
        <v>67.2</v>
      </c>
      <c r="Y400">
        <v>73.900000000000006</v>
      </c>
      <c r="Z400">
        <v>80.599999999999994</v>
      </c>
      <c r="AA400">
        <v>0</v>
      </c>
      <c r="AB400">
        <v>0</v>
      </c>
      <c r="AC400">
        <v>0</v>
      </c>
      <c r="AD400">
        <v>0</v>
      </c>
      <c r="AE400">
        <v>0</v>
      </c>
      <c r="AF400">
        <v>0</v>
      </c>
      <c r="AG400">
        <v>0</v>
      </c>
      <c r="AH400">
        <v>0</v>
      </c>
      <c r="AI400">
        <v>0</v>
      </c>
      <c r="AJ400">
        <v>0</v>
      </c>
      <c r="AK400">
        <v>0</v>
      </c>
      <c r="AL400">
        <v>0</v>
      </c>
      <c r="AM400">
        <v>0</v>
      </c>
      <c r="AN400">
        <v>0</v>
      </c>
      <c r="AO400">
        <v>0</v>
      </c>
      <c r="AP400">
        <v>0</v>
      </c>
      <c r="AQ400">
        <v>0</v>
      </c>
      <c r="AR400">
        <v>0</v>
      </c>
      <c r="AS400">
        <v>0</v>
      </c>
      <c r="AT400">
        <v>0</v>
      </c>
      <c r="AU400">
        <v>0</v>
      </c>
      <c r="AV400">
        <v>0</v>
      </c>
      <c r="AW400">
        <v>0</v>
      </c>
    </row>
    <row r="401" spans="1:91">
      <c r="A401" t="s">
        <v>484</v>
      </c>
      <c r="B401" t="s">
        <v>586</v>
      </c>
      <c r="C401" s="59" t="s">
        <v>625</v>
      </c>
      <c r="D401" s="59" t="s">
        <v>827</v>
      </c>
      <c r="E401" s="61" t="s">
        <v>818</v>
      </c>
      <c r="F401">
        <v>1</v>
      </c>
      <c r="G401" s="34">
        <v>0.1</v>
      </c>
      <c r="H401">
        <v>1</v>
      </c>
      <c r="I401" s="34">
        <v>0</v>
      </c>
      <c r="J401">
        <v>-1.1055999999930031</v>
      </c>
      <c r="K401">
        <v>2.9694999999988538</v>
      </c>
      <c r="L401">
        <v>9.6100000000062191E-2</v>
      </c>
      <c r="M401" s="34">
        <v>0</v>
      </c>
      <c r="N401">
        <v>-1.0734999999546999</v>
      </c>
      <c r="O401">
        <v>2.2030999999921961</v>
      </c>
      <c r="P401">
        <v>2.7604000000004483</v>
      </c>
      <c r="Q401" s="34">
        <v>-1.98E-3</v>
      </c>
      <c r="R401" s="46">
        <v>25</v>
      </c>
      <c r="S401">
        <v>-3.8E-3</v>
      </c>
      <c r="T401">
        <v>15</v>
      </c>
      <c r="U401" s="34" t="s">
        <v>392</v>
      </c>
      <c r="V401" t="s">
        <v>393</v>
      </c>
      <c r="W401" t="s">
        <v>394</v>
      </c>
      <c r="X401" t="s">
        <v>395</v>
      </c>
      <c r="Y401" t="s">
        <v>396</v>
      </c>
      <c r="Z401" t="s">
        <v>397</v>
      </c>
      <c r="AA401">
        <v>0</v>
      </c>
      <c r="AB401">
        <v>0</v>
      </c>
      <c r="AC401">
        <v>0</v>
      </c>
      <c r="AD401">
        <v>0</v>
      </c>
      <c r="AE401">
        <v>0</v>
      </c>
      <c r="AF401">
        <v>0</v>
      </c>
      <c r="AG401">
        <v>0</v>
      </c>
      <c r="AH401">
        <v>0</v>
      </c>
      <c r="AI401">
        <v>0</v>
      </c>
      <c r="AJ401">
        <v>0</v>
      </c>
      <c r="AK401">
        <v>0</v>
      </c>
      <c r="AL401">
        <v>0</v>
      </c>
      <c r="AM401">
        <v>0</v>
      </c>
      <c r="AN401">
        <v>0</v>
      </c>
      <c r="AO401">
        <v>0</v>
      </c>
      <c r="AP401">
        <v>0</v>
      </c>
      <c r="AQ401">
        <v>0</v>
      </c>
      <c r="AR401">
        <v>0</v>
      </c>
      <c r="AS401">
        <v>0</v>
      </c>
      <c r="AT401">
        <v>0</v>
      </c>
      <c r="AU401">
        <v>0</v>
      </c>
      <c r="AV401">
        <v>0</v>
      </c>
      <c r="AW401">
        <v>0</v>
      </c>
    </row>
    <row r="402" spans="1:91">
      <c r="C402" s="59" t="s">
        <v>818</v>
      </c>
      <c r="D402" s="59" t="s">
        <v>818</v>
      </c>
      <c r="E402" s="61" t="s">
        <v>818</v>
      </c>
      <c r="F402">
        <v>1</v>
      </c>
      <c r="U402" s="34">
        <v>73.900000000000006</v>
      </c>
      <c r="V402">
        <v>80.599999999999994</v>
      </c>
      <c r="W402">
        <v>87.4</v>
      </c>
      <c r="X402">
        <v>93.9</v>
      </c>
      <c r="Y402">
        <v>100</v>
      </c>
      <c r="Z402">
        <v>107</v>
      </c>
      <c r="AA402">
        <v>0</v>
      </c>
      <c r="AB402">
        <v>0</v>
      </c>
      <c r="AC402">
        <v>0</v>
      </c>
      <c r="AD402">
        <v>0</v>
      </c>
      <c r="AE402">
        <v>0</v>
      </c>
      <c r="AF402">
        <v>0</v>
      </c>
      <c r="AG402">
        <v>0</v>
      </c>
      <c r="AH402">
        <v>0</v>
      </c>
      <c r="AI402">
        <v>0</v>
      </c>
      <c r="AJ402">
        <v>0</v>
      </c>
      <c r="AK402">
        <v>0</v>
      </c>
      <c r="AL402">
        <v>0</v>
      </c>
      <c r="AM402">
        <v>0</v>
      </c>
      <c r="AN402">
        <v>0</v>
      </c>
      <c r="AO402">
        <v>0</v>
      </c>
      <c r="AP402">
        <v>0</v>
      </c>
      <c r="AQ402">
        <v>0</v>
      </c>
      <c r="AR402">
        <v>0</v>
      </c>
      <c r="AS402">
        <v>0</v>
      </c>
      <c r="AT402">
        <v>0</v>
      </c>
      <c r="AU402">
        <v>0</v>
      </c>
      <c r="AV402">
        <v>0</v>
      </c>
      <c r="AW402">
        <v>0</v>
      </c>
    </row>
    <row r="403" spans="1:91">
      <c r="A403" s="10" t="s">
        <v>579</v>
      </c>
      <c r="B403" s="62" t="s">
        <v>586</v>
      </c>
      <c r="C403" s="59" t="s">
        <v>625</v>
      </c>
      <c r="D403" s="59" t="s">
        <v>828</v>
      </c>
      <c r="E403" s="61" t="s">
        <v>818</v>
      </c>
      <c r="F403">
        <v>1</v>
      </c>
      <c r="G403" s="34">
        <v>0.1</v>
      </c>
      <c r="H403">
        <v>1</v>
      </c>
      <c r="I403" s="34">
        <v>0.73901283775047832</v>
      </c>
      <c r="J403">
        <v>-2.1726206910148576</v>
      </c>
      <c r="K403">
        <v>3.2989379600517097</v>
      </c>
      <c r="L403">
        <v>7.9832573212669733E-2</v>
      </c>
      <c r="M403" s="34">
        <v>0.9621750798221389</v>
      </c>
      <c r="N403">
        <v>-2.3753893165657876</v>
      </c>
      <c r="O403">
        <v>2.5376650800180212</v>
      </c>
      <c r="P403">
        <v>2.5615491567256274</v>
      </c>
      <c r="Q403" s="34">
        <v>-2.0218641938928449E-3</v>
      </c>
      <c r="R403" s="46">
        <v>25</v>
      </c>
      <c r="S403">
        <v>-3.8E-3</v>
      </c>
      <c r="T403">
        <v>15</v>
      </c>
      <c r="U403" t="s">
        <v>395</v>
      </c>
      <c r="V403" t="s">
        <v>396</v>
      </c>
      <c r="W403" t="s">
        <v>397</v>
      </c>
      <c r="X403" t="s">
        <v>398</v>
      </c>
      <c r="Y403" t="s">
        <v>401</v>
      </c>
      <c r="Z403" s="62" t="s">
        <v>402</v>
      </c>
    </row>
    <row r="404" spans="1:91">
      <c r="C404" s="59" t="s">
        <v>818</v>
      </c>
      <c r="D404" s="59" t="s">
        <v>818</v>
      </c>
      <c r="E404" s="61" t="s">
        <v>818</v>
      </c>
      <c r="F404">
        <v>1</v>
      </c>
      <c r="U404">
        <v>93.9</v>
      </c>
      <c r="V404">
        <v>100</v>
      </c>
      <c r="W404">
        <v>107</v>
      </c>
      <c r="X404">
        <v>114</v>
      </c>
      <c r="Y404">
        <v>122</v>
      </c>
      <c r="Z404">
        <v>130</v>
      </c>
    </row>
    <row r="405" spans="1:91">
      <c r="A405" s="62" t="s">
        <v>813</v>
      </c>
      <c r="B405" s="62" t="s">
        <v>586</v>
      </c>
      <c r="C405" s="59" t="s">
        <v>796</v>
      </c>
      <c r="D405" s="59" t="s">
        <v>827</v>
      </c>
      <c r="E405" s="61" t="s">
        <v>818</v>
      </c>
      <c r="F405">
        <v>1</v>
      </c>
      <c r="G405" s="34">
        <v>0.05</v>
      </c>
      <c r="H405">
        <v>0.25</v>
      </c>
      <c r="I405" s="34">
        <v>23.33922133333358</v>
      </c>
      <c r="J405">
        <v>-18.057782400000121</v>
      </c>
      <c r="K405">
        <v>7.5650338666666839</v>
      </c>
      <c r="L405">
        <v>0.10405501999999947</v>
      </c>
      <c r="M405" s="34">
        <v>-0.23961377777774628</v>
      </c>
      <c r="N405">
        <v>-6.0092092555555716</v>
      </c>
      <c r="O405">
        <v>4.2018830294444482</v>
      </c>
      <c r="P405">
        <v>2.7499866833888889</v>
      </c>
      <c r="Q405" s="34">
        <v>-1.6173099199999999E-3</v>
      </c>
      <c r="R405" s="46">
        <v>25</v>
      </c>
      <c r="S405">
        <v>-4.3E-3</v>
      </c>
      <c r="T405">
        <v>30</v>
      </c>
      <c r="U405" t="s">
        <v>363</v>
      </c>
      <c r="V405" t="s">
        <v>382</v>
      </c>
      <c r="W405" t="s">
        <v>385</v>
      </c>
      <c r="X405" t="s">
        <v>386</v>
      </c>
      <c r="Y405" s="34" t="s">
        <v>387</v>
      </c>
    </row>
    <row r="406" spans="1:91">
      <c r="C406" s="59" t="s">
        <v>818</v>
      </c>
      <c r="D406" s="59" t="s">
        <v>818</v>
      </c>
      <c r="E406" s="61" t="s">
        <v>818</v>
      </c>
      <c r="F406">
        <v>1</v>
      </c>
      <c r="U406">
        <v>30.6</v>
      </c>
      <c r="V406">
        <v>35.200000000000003</v>
      </c>
      <c r="W406">
        <v>39.799999999999997</v>
      </c>
      <c r="X406">
        <v>45.7</v>
      </c>
      <c r="Y406" s="34">
        <v>51.7</v>
      </c>
    </row>
    <row r="407" spans="1:91">
      <c r="A407" s="62" t="s">
        <v>803</v>
      </c>
      <c r="B407" s="62" t="s">
        <v>586</v>
      </c>
      <c r="C407" s="59" t="s">
        <v>635</v>
      </c>
      <c r="D407" s="59" t="s">
        <v>827</v>
      </c>
      <c r="E407" s="61" t="s">
        <v>818</v>
      </c>
      <c r="F407">
        <v>1</v>
      </c>
      <c r="G407" s="34">
        <v>0.15</v>
      </c>
      <c r="H407">
        <v>1</v>
      </c>
      <c r="I407" s="34">
        <v>0.76556191298897136</v>
      </c>
      <c r="J407">
        <v>-2.2171724124698828</v>
      </c>
      <c r="K407">
        <v>3.2581243784196205</v>
      </c>
      <c r="L407">
        <v>9.8436621061291196E-2</v>
      </c>
      <c r="M407" s="34">
        <v>0.49284284343107748</v>
      </c>
      <c r="N407">
        <v>-1.2462633601692421</v>
      </c>
      <c r="O407">
        <v>1.4649352185069846</v>
      </c>
      <c r="P407">
        <v>2.8188092982311805</v>
      </c>
      <c r="Q407" s="34">
        <v>-2.4432858439603958E-3</v>
      </c>
      <c r="R407" s="46">
        <v>25</v>
      </c>
      <c r="S407">
        <v>-3.8E-3</v>
      </c>
      <c r="T407">
        <v>9</v>
      </c>
      <c r="U407" t="s">
        <v>395</v>
      </c>
      <c r="V407" t="s">
        <v>396</v>
      </c>
      <c r="W407" t="s">
        <v>397</v>
      </c>
      <c r="X407" t="s">
        <v>398</v>
      </c>
      <c r="Y407" t="s">
        <v>401</v>
      </c>
    </row>
    <row r="408" spans="1:91">
      <c r="C408" s="59" t="s">
        <v>818</v>
      </c>
      <c r="D408" s="59" t="s">
        <v>818</v>
      </c>
      <c r="E408" s="61" t="s">
        <v>818</v>
      </c>
      <c r="F408">
        <v>1</v>
      </c>
      <c r="U408">
        <v>93.9</v>
      </c>
      <c r="V408">
        <v>100</v>
      </c>
      <c r="W408">
        <v>107</v>
      </c>
      <c r="X408">
        <v>114</v>
      </c>
      <c r="Y408">
        <v>122</v>
      </c>
    </row>
    <row r="409" spans="1:91">
      <c r="A409" s="62" t="s">
        <v>804</v>
      </c>
      <c r="B409" s="62" t="s">
        <v>586</v>
      </c>
      <c r="C409" s="59" t="s">
        <v>635</v>
      </c>
      <c r="D409" s="59" t="s">
        <v>827</v>
      </c>
      <c r="E409" s="61" t="s">
        <v>818</v>
      </c>
      <c r="F409">
        <v>1</v>
      </c>
      <c r="G409" s="34">
        <v>0.15</v>
      </c>
      <c r="H409">
        <v>1</v>
      </c>
      <c r="I409" s="34">
        <v>0.49519457679575479</v>
      </c>
      <c r="J409">
        <v>-1.6389166479990618</v>
      </c>
      <c r="K409">
        <v>3.0223940450823696</v>
      </c>
      <c r="L409">
        <v>0.12169790612093767</v>
      </c>
      <c r="M409" s="34">
        <v>0.49284284343107748</v>
      </c>
      <c r="N409">
        <v>-1.2462633601692421</v>
      </c>
      <c r="O409">
        <v>1.4649352185069846</v>
      </c>
      <c r="P409">
        <v>2.8188092982311805</v>
      </c>
      <c r="Q409" s="34">
        <v>-2.4432858439603958E-3</v>
      </c>
      <c r="R409" s="46">
        <v>25</v>
      </c>
      <c r="S409">
        <v>-3.8E-3</v>
      </c>
      <c r="T409">
        <v>9</v>
      </c>
      <c r="U409" t="s">
        <v>393</v>
      </c>
      <c r="V409" t="s">
        <v>394</v>
      </c>
      <c r="W409" t="s">
        <v>395</v>
      </c>
      <c r="X409" t="s">
        <v>396</v>
      </c>
      <c r="Y409" t="s">
        <v>397</v>
      </c>
    </row>
    <row r="410" spans="1:91">
      <c r="C410" s="59" t="s">
        <v>818</v>
      </c>
      <c r="D410" s="59" t="s">
        <v>818</v>
      </c>
      <c r="E410" s="61" t="s">
        <v>818</v>
      </c>
      <c r="F410">
        <v>1</v>
      </c>
      <c r="U410">
        <v>80.599999999999994</v>
      </c>
      <c r="V410">
        <v>87.4</v>
      </c>
      <c r="W410">
        <v>93.9</v>
      </c>
      <c r="X410">
        <v>100</v>
      </c>
      <c r="Y410">
        <v>107</v>
      </c>
    </row>
    <row r="411" spans="1:91">
      <c r="A411" t="s">
        <v>485</v>
      </c>
      <c r="B411" t="s">
        <v>586</v>
      </c>
      <c r="C411" s="59" t="s">
        <v>627</v>
      </c>
      <c r="D411" s="59" t="s">
        <v>827</v>
      </c>
      <c r="E411" s="61" t="s">
        <v>818</v>
      </c>
      <c r="F411">
        <v>1</v>
      </c>
      <c r="G411" s="34">
        <v>0.1</v>
      </c>
      <c r="H411">
        <v>0.5</v>
      </c>
      <c r="I411" s="34">
        <v>0</v>
      </c>
      <c r="J411">
        <v>-1.9673999999683889</v>
      </c>
      <c r="K411">
        <v>3.0989999999944327</v>
      </c>
      <c r="L411">
        <v>0.15640000000032603</v>
      </c>
      <c r="M411" s="34">
        <v>0</v>
      </c>
      <c r="N411">
        <v>-0.66669999999217999</v>
      </c>
      <c r="O411">
        <v>1.8999999999987203</v>
      </c>
      <c r="P411">
        <v>3.1167000000000686</v>
      </c>
      <c r="Q411" s="34">
        <v>-1.73333333333333E-3</v>
      </c>
      <c r="R411" s="46">
        <v>25</v>
      </c>
      <c r="S411">
        <v>-4.0000000000000001E-3</v>
      </c>
      <c r="T411">
        <v>12</v>
      </c>
      <c r="U411" s="34" t="s">
        <v>375</v>
      </c>
      <c r="V411" t="s">
        <v>486</v>
      </c>
      <c r="W411" t="s">
        <v>434</v>
      </c>
      <c r="X411">
        <v>0</v>
      </c>
      <c r="Y411">
        <v>0</v>
      </c>
      <c r="Z411">
        <v>0</v>
      </c>
      <c r="AA411">
        <v>0</v>
      </c>
      <c r="AB411">
        <v>0</v>
      </c>
      <c r="AC411">
        <v>0</v>
      </c>
      <c r="AD411">
        <v>0</v>
      </c>
      <c r="AE411">
        <v>0</v>
      </c>
      <c r="AF411">
        <v>0</v>
      </c>
      <c r="AG411">
        <v>0</v>
      </c>
      <c r="AH411">
        <v>0</v>
      </c>
      <c r="AI411">
        <v>0</v>
      </c>
      <c r="AJ411">
        <v>0</v>
      </c>
      <c r="AK411">
        <v>0</v>
      </c>
      <c r="AL411">
        <v>0</v>
      </c>
      <c r="AM411">
        <v>0</v>
      </c>
      <c r="AN411">
        <v>0</v>
      </c>
      <c r="AO411">
        <v>0</v>
      </c>
      <c r="AP411">
        <v>0</v>
      </c>
      <c r="AQ411">
        <v>0</v>
      </c>
      <c r="AR411">
        <v>0</v>
      </c>
      <c r="AS411">
        <v>0</v>
      </c>
      <c r="AT411">
        <v>0</v>
      </c>
      <c r="AU411">
        <v>0</v>
      </c>
      <c r="AV411">
        <v>0</v>
      </c>
      <c r="AW411">
        <v>0</v>
      </c>
    </row>
    <row r="412" spans="1:91">
      <c r="C412" s="59" t="s">
        <v>818</v>
      </c>
      <c r="D412" s="59" t="s">
        <v>818</v>
      </c>
      <c r="E412" s="61" t="s">
        <v>818</v>
      </c>
      <c r="F412">
        <v>1</v>
      </c>
      <c r="U412" s="34">
        <v>39.799999999999997</v>
      </c>
      <c r="V412">
        <v>51.7</v>
      </c>
      <c r="W412">
        <v>67.2</v>
      </c>
      <c r="X412">
        <v>0</v>
      </c>
      <c r="Y412">
        <v>0</v>
      </c>
      <c r="Z412">
        <v>0</v>
      </c>
      <c r="AA412">
        <v>0</v>
      </c>
      <c r="AB412">
        <v>0</v>
      </c>
      <c r="AC412">
        <v>0</v>
      </c>
      <c r="AD412">
        <v>0</v>
      </c>
      <c r="AE412">
        <v>0</v>
      </c>
      <c r="AF412">
        <v>0</v>
      </c>
      <c r="AG412">
        <v>0</v>
      </c>
      <c r="AH412">
        <v>0</v>
      </c>
      <c r="AI412">
        <v>0</v>
      </c>
      <c r="AJ412">
        <v>0</v>
      </c>
      <c r="AK412">
        <v>0</v>
      </c>
      <c r="AL412">
        <v>0</v>
      </c>
      <c r="AM412">
        <v>0</v>
      </c>
      <c r="AN412">
        <v>0</v>
      </c>
      <c r="AO412">
        <v>0</v>
      </c>
      <c r="AP412">
        <v>0</v>
      </c>
      <c r="AQ412">
        <v>0</v>
      </c>
      <c r="AR412">
        <v>0</v>
      </c>
      <c r="AS412">
        <v>0</v>
      </c>
      <c r="AT412">
        <v>0</v>
      </c>
      <c r="AU412">
        <v>0</v>
      </c>
      <c r="AV412">
        <v>0</v>
      </c>
      <c r="AW412">
        <v>0</v>
      </c>
    </row>
    <row r="413" spans="1:91">
      <c r="A413" t="s">
        <v>487</v>
      </c>
      <c r="B413" t="s">
        <v>586</v>
      </c>
      <c r="C413" s="59" t="s">
        <v>628</v>
      </c>
      <c r="D413" s="59" t="s">
        <v>827</v>
      </c>
      <c r="E413" s="61" t="s">
        <v>818</v>
      </c>
      <c r="F413">
        <v>1</v>
      </c>
      <c r="G413" s="34">
        <v>0.1</v>
      </c>
      <c r="H413">
        <v>0.7</v>
      </c>
      <c r="I413" s="34">
        <v>0</v>
      </c>
      <c r="J413">
        <v>-1.5429000000295401</v>
      </c>
      <c r="K413">
        <v>3.1343000000051631</v>
      </c>
      <c r="L413">
        <v>9.1999999999699947E-2</v>
      </c>
      <c r="M413" s="34">
        <v>1.1355311355311173</v>
      </c>
      <c r="N413">
        <v>-2.657509157509121</v>
      </c>
      <c r="O413">
        <v>2.5309523809523595</v>
      </c>
      <c r="P413">
        <v>2.6910256410256435</v>
      </c>
      <c r="Q413" s="34">
        <v>-1.91818181818181E-3</v>
      </c>
      <c r="R413" s="46">
        <v>25</v>
      </c>
      <c r="S413">
        <v>-4.0000000000000001E-3</v>
      </c>
      <c r="T413">
        <v>8</v>
      </c>
      <c r="U413" s="34" t="s">
        <v>434</v>
      </c>
      <c r="V413" t="s">
        <v>435</v>
      </c>
      <c r="W413">
        <v>0</v>
      </c>
      <c r="X413">
        <v>0</v>
      </c>
      <c r="Y413">
        <v>0</v>
      </c>
      <c r="Z413">
        <v>0</v>
      </c>
      <c r="AA413">
        <v>0</v>
      </c>
      <c r="AB413">
        <v>0</v>
      </c>
      <c r="AC413">
        <v>0</v>
      </c>
      <c r="AD413">
        <v>0</v>
      </c>
      <c r="AE413">
        <v>0</v>
      </c>
      <c r="AF413">
        <v>0</v>
      </c>
      <c r="AG413">
        <v>0</v>
      </c>
      <c r="AH413">
        <v>0</v>
      </c>
      <c r="AI413">
        <v>0</v>
      </c>
      <c r="AJ413">
        <v>0</v>
      </c>
      <c r="AK413">
        <v>0</v>
      </c>
      <c r="AL413">
        <v>0</v>
      </c>
      <c r="AM413">
        <v>0</v>
      </c>
      <c r="AN413">
        <v>0</v>
      </c>
      <c r="AO413">
        <v>0</v>
      </c>
      <c r="AP413">
        <v>0</v>
      </c>
      <c r="AQ413">
        <v>0</v>
      </c>
      <c r="AR413">
        <v>0</v>
      </c>
      <c r="AS413">
        <v>0</v>
      </c>
      <c r="AT413">
        <v>0</v>
      </c>
      <c r="AU413">
        <v>0</v>
      </c>
      <c r="AV413">
        <v>0</v>
      </c>
      <c r="AW413">
        <v>0</v>
      </c>
    </row>
    <row r="414" spans="1:91">
      <c r="C414" s="59" t="s">
        <v>818</v>
      </c>
      <c r="D414" s="59" t="s">
        <v>818</v>
      </c>
      <c r="E414" s="61" t="s">
        <v>818</v>
      </c>
      <c r="F414">
        <v>1</v>
      </c>
      <c r="U414" s="34">
        <v>67.2</v>
      </c>
      <c r="V414">
        <v>87.4</v>
      </c>
      <c r="W414">
        <v>0</v>
      </c>
      <c r="X414">
        <v>0</v>
      </c>
      <c r="Y414">
        <v>0</v>
      </c>
      <c r="Z414">
        <v>0</v>
      </c>
      <c r="AA414">
        <v>0</v>
      </c>
      <c r="AB414">
        <v>0</v>
      </c>
      <c r="AC414">
        <v>0</v>
      </c>
      <c r="AD414">
        <v>0</v>
      </c>
      <c r="AE414">
        <v>0</v>
      </c>
      <c r="AF414">
        <v>0</v>
      </c>
      <c r="AG414">
        <v>0</v>
      </c>
      <c r="AH414">
        <v>0</v>
      </c>
      <c r="AI414">
        <v>0</v>
      </c>
      <c r="AJ414">
        <v>0</v>
      </c>
      <c r="AK414">
        <v>0</v>
      </c>
      <c r="AL414">
        <v>0</v>
      </c>
      <c r="AM414">
        <v>0</v>
      </c>
      <c r="AN414">
        <v>0</v>
      </c>
      <c r="AO414">
        <v>0</v>
      </c>
      <c r="AP414">
        <v>0</v>
      </c>
      <c r="AQ414">
        <v>0</v>
      </c>
      <c r="AR414">
        <v>0</v>
      </c>
      <c r="AS414">
        <v>0</v>
      </c>
      <c r="AT414">
        <v>0</v>
      </c>
      <c r="AU414">
        <v>0</v>
      </c>
      <c r="AV414">
        <v>0</v>
      </c>
      <c r="AW414">
        <v>0</v>
      </c>
    </row>
    <row r="415" spans="1:91">
      <c r="C415" s="59" t="s">
        <v>818</v>
      </c>
      <c r="D415" s="59" t="s">
        <v>818</v>
      </c>
      <c r="E415" s="61" t="s">
        <v>818</v>
      </c>
      <c r="F415">
        <v>1</v>
      </c>
      <c r="I415" s="31"/>
      <c r="J415" s="2"/>
      <c r="K415" s="2"/>
      <c r="L415" s="2"/>
      <c r="M415" s="31"/>
      <c r="N415" s="2"/>
      <c r="O415" s="3"/>
      <c r="P415" s="3"/>
      <c r="Q415" s="37"/>
      <c r="R415" s="42"/>
      <c r="S415" s="3"/>
      <c r="T415" s="3"/>
      <c r="U415" s="37"/>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row>
    <row r="416" spans="1:91">
      <c r="C416" s="59" t="s">
        <v>818</v>
      </c>
      <c r="D416" s="59" t="s">
        <v>818</v>
      </c>
      <c r="E416" s="61" t="s">
        <v>818</v>
      </c>
      <c r="F416">
        <v>1</v>
      </c>
      <c r="I416" s="32"/>
      <c r="J416" s="5"/>
      <c r="K416" s="5"/>
      <c r="L416" s="5"/>
      <c r="M416" s="32"/>
      <c r="N416" s="5"/>
      <c r="O416" s="8"/>
      <c r="P416" s="8"/>
      <c r="Q416" s="38"/>
      <c r="R416" s="45"/>
      <c r="S416" s="8"/>
      <c r="T416" s="8"/>
      <c r="U416" s="40"/>
      <c r="V416" s="1"/>
      <c r="W416" s="1"/>
      <c r="X416" s="1"/>
      <c r="Y416" s="1"/>
      <c r="Z416" s="1"/>
      <c r="AA416" s="1"/>
      <c r="AB416" s="1"/>
      <c r="AC416" s="1"/>
      <c r="AD416" s="1"/>
      <c r="AE416" s="1"/>
      <c r="AF416" s="1"/>
      <c r="AG416" s="1"/>
      <c r="AH416" s="1"/>
      <c r="AI416" s="1"/>
      <c r="AJ416" s="1"/>
      <c r="AK416" s="1"/>
      <c r="AL416" s="1"/>
      <c r="AM416" s="1"/>
      <c r="AN416" s="1"/>
      <c r="AO416" s="1"/>
      <c r="AP416" s="1"/>
      <c r="AQ416" s="1"/>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row>
    <row r="417" spans="1:91">
      <c r="A417" s="28" t="s">
        <v>502</v>
      </c>
      <c r="B417" s="65"/>
      <c r="C417" s="59" t="s">
        <v>818</v>
      </c>
      <c r="D417" s="59" t="s">
        <v>818</v>
      </c>
      <c r="E417" s="61" t="s">
        <v>818</v>
      </c>
      <c r="F417">
        <v>1</v>
      </c>
      <c r="I417" s="31"/>
      <c r="J417" s="2"/>
      <c r="K417" s="2"/>
      <c r="L417" s="2"/>
      <c r="M417" s="31"/>
      <c r="N417" s="2"/>
      <c r="O417" s="3"/>
      <c r="P417" s="3"/>
      <c r="Q417" s="37"/>
      <c r="R417" s="42"/>
      <c r="S417" s="3"/>
      <c r="T417" s="3"/>
      <c r="U417" s="37"/>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row>
    <row r="418" spans="1:91">
      <c r="C418" s="59" t="s">
        <v>818</v>
      </c>
      <c r="D418" s="59" t="s">
        <v>818</v>
      </c>
      <c r="E418" s="61" t="s">
        <v>818</v>
      </c>
      <c r="F418">
        <v>1</v>
      </c>
      <c r="I418" s="32"/>
      <c r="J418" s="5"/>
      <c r="K418" s="5"/>
      <c r="L418" s="5"/>
      <c r="M418" s="32"/>
      <c r="N418" s="5"/>
      <c r="O418" s="8"/>
      <c r="P418" s="8"/>
      <c r="Q418" s="38"/>
      <c r="R418" s="45"/>
      <c r="S418" s="8"/>
      <c r="T418" s="8"/>
      <c r="U418" s="40"/>
      <c r="V418" s="1"/>
      <c r="W418" s="1"/>
      <c r="X418" s="1"/>
      <c r="Y418" s="1"/>
      <c r="Z418" s="1"/>
      <c r="AA418" s="1"/>
      <c r="AB418" s="1"/>
      <c r="AC418" s="1"/>
      <c r="AD418" s="1"/>
      <c r="AE418" s="1"/>
      <c r="AF418" s="1"/>
      <c r="AG418" s="1"/>
      <c r="AH418" s="1"/>
      <c r="AI418" s="1"/>
      <c r="AJ418" s="1"/>
      <c r="AK418" s="1"/>
      <c r="AL418" s="1"/>
      <c r="AM418" s="1"/>
      <c r="AN418" s="1"/>
      <c r="AO418" s="1"/>
      <c r="AP418" s="1"/>
      <c r="AQ418" s="1"/>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row>
    <row r="419" spans="1:91">
      <c r="A419" t="s">
        <v>553</v>
      </c>
      <c r="B419" t="s">
        <v>587</v>
      </c>
      <c r="C419" s="59" t="s">
        <v>613</v>
      </c>
      <c r="D419" s="59" t="s">
        <v>829</v>
      </c>
      <c r="E419" s="61" t="s">
        <v>818</v>
      </c>
      <c r="F419">
        <v>1</v>
      </c>
      <c r="G419" s="34">
        <v>0.05</v>
      </c>
      <c r="H419">
        <v>0.25</v>
      </c>
      <c r="I419" s="34">
        <v>-13.948464000000239</v>
      </c>
      <c r="J419">
        <v>-3.7757523999998686</v>
      </c>
      <c r="K419">
        <v>7.8156132599999779</v>
      </c>
      <c r="L419">
        <v>-4.0311493999998921E-2</v>
      </c>
      <c r="M419" s="34">
        <v>5.6494693333329904</v>
      </c>
      <c r="N419">
        <v>-4.2758883999998263</v>
      </c>
      <c r="O419">
        <v>4.2945820266666406</v>
      </c>
      <c r="P419">
        <v>1.8329532260000012</v>
      </c>
      <c r="Q419" s="34">
        <v>-9.5397849636711281E-3</v>
      </c>
      <c r="R419" s="46">
        <v>25</v>
      </c>
      <c r="S419">
        <v>-1E-3</v>
      </c>
      <c r="T419">
        <v>24</v>
      </c>
      <c r="U419" s="34" t="s">
        <v>381</v>
      </c>
      <c r="V419" t="s">
        <v>363</v>
      </c>
      <c r="W419" t="s">
        <v>382</v>
      </c>
    </row>
    <row r="420" spans="1:91">
      <c r="C420" s="59" t="s">
        <v>818</v>
      </c>
      <c r="D420" s="59" t="s">
        <v>818</v>
      </c>
      <c r="E420" s="61" t="s">
        <v>818</v>
      </c>
      <c r="F420">
        <v>1</v>
      </c>
      <c r="U420" s="34">
        <v>26.8</v>
      </c>
      <c r="V420">
        <v>30.6</v>
      </c>
      <c r="W420">
        <v>35.200000000000003</v>
      </c>
    </row>
    <row r="421" spans="1:91">
      <c r="A421" t="s">
        <v>545</v>
      </c>
      <c r="B421" t="s">
        <v>587</v>
      </c>
      <c r="C421" s="59" t="s">
        <v>618</v>
      </c>
      <c r="D421" s="59" t="s">
        <v>829</v>
      </c>
      <c r="E421" s="61" t="s">
        <v>818</v>
      </c>
      <c r="F421">
        <v>1</v>
      </c>
      <c r="G421" s="34">
        <v>0.1</v>
      </c>
      <c r="H421">
        <v>1</v>
      </c>
      <c r="I421" s="34">
        <v>-0.25479678674268086</v>
      </c>
      <c r="J421">
        <v>-0.53811375201267342</v>
      </c>
      <c r="K421">
        <v>3.1960801413880158</v>
      </c>
      <c r="L421">
        <v>-4.1784702632661055E-2</v>
      </c>
      <c r="M421" s="34">
        <v>0.30675710036630227</v>
      </c>
      <c r="N421">
        <v>-0.83802504402930689</v>
      </c>
      <c r="O421">
        <v>1.4774401483809538</v>
      </c>
      <c r="P421">
        <v>1.8224018052820512</v>
      </c>
      <c r="Q421" s="34">
        <v>-9.6508632789115648E-3</v>
      </c>
      <c r="R421" s="46">
        <v>25</v>
      </c>
      <c r="S421">
        <v>-2E-3</v>
      </c>
      <c r="T421">
        <v>7</v>
      </c>
      <c r="U421" s="34" t="s">
        <v>388</v>
      </c>
      <c r="V421" t="s">
        <v>389</v>
      </c>
      <c r="W421" t="s">
        <v>400</v>
      </c>
      <c r="X421" t="s">
        <v>392</v>
      </c>
      <c r="Y421" t="s">
        <v>393</v>
      </c>
    </row>
    <row r="422" spans="1:91">
      <c r="C422" s="59" t="s">
        <v>818</v>
      </c>
      <c r="D422" s="59" t="s">
        <v>818</v>
      </c>
      <c r="E422" s="61" t="s">
        <v>818</v>
      </c>
      <c r="F422">
        <v>1</v>
      </c>
      <c r="U422" s="34">
        <v>56.8</v>
      </c>
      <c r="V422">
        <v>62</v>
      </c>
      <c r="W422">
        <v>67.2</v>
      </c>
      <c r="X422">
        <v>73.900000000000006</v>
      </c>
      <c r="Y422">
        <v>80.599999999999994</v>
      </c>
    </row>
    <row r="423" spans="1:91">
      <c r="A423" t="s">
        <v>910</v>
      </c>
      <c r="B423" s="62" t="s">
        <v>660</v>
      </c>
      <c r="C423" s="59" t="s">
        <v>618</v>
      </c>
      <c r="D423" s="59" t="s">
        <v>829</v>
      </c>
      <c r="E423" s="61" t="s">
        <v>818</v>
      </c>
      <c r="F423">
        <v>1</v>
      </c>
      <c r="G423" s="34">
        <v>0.1</v>
      </c>
      <c r="H423">
        <v>1</v>
      </c>
      <c r="I423" s="34">
        <v>0.72089102810281758</v>
      </c>
      <c r="J423">
        <v>-2.1336803404517473</v>
      </c>
      <c r="K423">
        <v>3.5158890514976915</v>
      </c>
      <c r="L423">
        <v>-9.3529148761428704E-5</v>
      </c>
      <c r="M423" s="34">
        <v>0.40229102889703083</v>
      </c>
      <c r="N423">
        <v>-1.1129990260887308</v>
      </c>
      <c r="O423">
        <v>1.4552844943996779</v>
      </c>
      <c r="P423">
        <v>2.7097445797920221</v>
      </c>
      <c r="Q423" s="34">
        <v>-2.2155353673245612E-3</v>
      </c>
      <c r="R423" s="46">
        <v>25</v>
      </c>
      <c r="S423">
        <v>-2.3999999999999998E-3</v>
      </c>
      <c r="T423">
        <v>8.5</v>
      </c>
      <c r="U423" s="34" t="s">
        <v>394</v>
      </c>
      <c r="V423" t="s">
        <v>395</v>
      </c>
      <c r="W423" t="s">
        <v>396</v>
      </c>
      <c r="X423" t="s">
        <v>397</v>
      </c>
    </row>
    <row r="424" spans="1:91">
      <c r="C424" s="59" t="s">
        <v>818</v>
      </c>
      <c r="D424" s="59" t="s">
        <v>818</v>
      </c>
      <c r="E424" s="61" t="s">
        <v>818</v>
      </c>
      <c r="F424">
        <v>1</v>
      </c>
      <c r="U424" s="34">
        <v>87.4</v>
      </c>
      <c r="V424">
        <v>93.9</v>
      </c>
      <c r="W424">
        <v>100</v>
      </c>
      <c r="X424">
        <v>107</v>
      </c>
    </row>
    <row r="425" spans="1:91">
      <c r="A425" t="s">
        <v>488</v>
      </c>
      <c r="B425" t="s">
        <v>587</v>
      </c>
      <c r="C425" s="59" t="s">
        <v>623</v>
      </c>
      <c r="D425" s="59" t="s">
        <v>829</v>
      </c>
      <c r="E425" s="61" t="s">
        <v>818</v>
      </c>
      <c r="F425">
        <v>1</v>
      </c>
      <c r="G425" s="34">
        <v>0.1</v>
      </c>
      <c r="H425">
        <v>0.35</v>
      </c>
      <c r="I425" s="34">
        <v>0</v>
      </c>
      <c r="J425">
        <v>-1.7222000000158211</v>
      </c>
      <c r="K425">
        <v>3.5692000000027138</v>
      </c>
      <c r="L425">
        <v>-3.8300000000154467E-2</v>
      </c>
      <c r="M425" s="34">
        <v>0</v>
      </c>
      <c r="N425">
        <v>-0.53329999995653532</v>
      </c>
      <c r="O425">
        <v>1.1199999999923513</v>
      </c>
      <c r="P425">
        <v>1.8733000000004474</v>
      </c>
      <c r="Q425" s="34">
        <v>-6.7036086265432103E-3</v>
      </c>
      <c r="R425" s="46">
        <v>25</v>
      </c>
      <c r="S425">
        <v>-2E-3</v>
      </c>
      <c r="T425">
        <v>15</v>
      </c>
      <c r="U425" s="34" t="s">
        <v>382</v>
      </c>
      <c r="V425" t="s">
        <v>385</v>
      </c>
      <c r="W425" t="s">
        <v>386</v>
      </c>
      <c r="X425" t="s">
        <v>387</v>
      </c>
      <c r="Y425" t="s">
        <v>388</v>
      </c>
      <c r="Z425">
        <v>0</v>
      </c>
      <c r="AA425">
        <v>0</v>
      </c>
      <c r="AB425">
        <v>0</v>
      </c>
      <c r="AC425">
        <v>0</v>
      </c>
      <c r="AD425">
        <v>0</v>
      </c>
      <c r="AE425">
        <v>0</v>
      </c>
      <c r="AF425">
        <v>0</v>
      </c>
      <c r="AG425">
        <v>0</v>
      </c>
      <c r="AH425">
        <v>0</v>
      </c>
      <c r="AI425">
        <v>0</v>
      </c>
      <c r="AJ425">
        <v>0</v>
      </c>
      <c r="AK425">
        <v>0</v>
      </c>
      <c r="AL425">
        <v>0</v>
      </c>
      <c r="AM425">
        <v>0</v>
      </c>
      <c r="AN425">
        <v>0</v>
      </c>
      <c r="AO425">
        <v>0</v>
      </c>
      <c r="AP425">
        <v>0</v>
      </c>
      <c r="AQ425">
        <v>0</v>
      </c>
      <c r="AR425">
        <v>0</v>
      </c>
      <c r="AS425">
        <v>0</v>
      </c>
      <c r="AT425">
        <v>0</v>
      </c>
      <c r="AU425">
        <v>0</v>
      </c>
      <c r="AV425">
        <v>0</v>
      </c>
      <c r="AW425">
        <v>0</v>
      </c>
    </row>
    <row r="426" spans="1:91">
      <c r="C426" s="59" t="s">
        <v>818</v>
      </c>
      <c r="D426" s="59" t="s">
        <v>818</v>
      </c>
      <c r="E426" s="61" t="s">
        <v>818</v>
      </c>
      <c r="F426">
        <v>1</v>
      </c>
      <c r="U426" s="34">
        <v>35.200000000000003</v>
      </c>
      <c r="V426">
        <v>39.799999999999997</v>
      </c>
      <c r="W426">
        <v>45.7</v>
      </c>
      <c r="X426">
        <v>51.7</v>
      </c>
      <c r="Y426">
        <v>56.8</v>
      </c>
      <c r="Z426">
        <v>0</v>
      </c>
      <c r="AA426">
        <v>0</v>
      </c>
      <c r="AB426">
        <v>0</v>
      </c>
      <c r="AC426">
        <v>0</v>
      </c>
      <c r="AD426">
        <v>0</v>
      </c>
      <c r="AE426">
        <v>0</v>
      </c>
      <c r="AF426">
        <v>0</v>
      </c>
      <c r="AG426">
        <v>0</v>
      </c>
      <c r="AH426">
        <v>0</v>
      </c>
      <c r="AI426">
        <v>0</v>
      </c>
      <c r="AJ426">
        <v>0</v>
      </c>
      <c r="AK426">
        <v>0</v>
      </c>
      <c r="AL426">
        <v>0</v>
      </c>
      <c r="AM426">
        <v>0</v>
      </c>
      <c r="AN426">
        <v>0</v>
      </c>
      <c r="AO426">
        <v>0</v>
      </c>
      <c r="AP426">
        <v>0</v>
      </c>
      <c r="AQ426">
        <v>0</v>
      </c>
      <c r="AR426">
        <v>0</v>
      </c>
      <c r="AS426">
        <v>0</v>
      </c>
      <c r="AT426">
        <v>0</v>
      </c>
      <c r="AU426">
        <v>0</v>
      </c>
      <c r="AV426">
        <v>0</v>
      </c>
      <c r="AW426">
        <v>0</v>
      </c>
    </row>
    <row r="427" spans="1:91">
      <c r="A427" t="s">
        <v>489</v>
      </c>
      <c r="B427" t="s">
        <v>587</v>
      </c>
      <c r="C427" s="59" t="s">
        <v>625</v>
      </c>
      <c r="D427" s="59" t="s">
        <v>829</v>
      </c>
      <c r="E427" s="61" t="s">
        <v>818</v>
      </c>
      <c r="F427">
        <v>1</v>
      </c>
      <c r="G427" s="34">
        <v>0.1</v>
      </c>
      <c r="H427">
        <v>0.5</v>
      </c>
      <c r="I427" s="34">
        <v>0</v>
      </c>
      <c r="J427">
        <v>-0.45069999998365756</v>
      </c>
      <c r="K427">
        <v>3.1163999999971876</v>
      </c>
      <c r="L427">
        <v>-3.5499999999838841E-2</v>
      </c>
      <c r="M427" s="34">
        <v>0</v>
      </c>
      <c r="N427">
        <v>-3.3300000056277868E-2</v>
      </c>
      <c r="O427">
        <v>0.6950000000098695</v>
      </c>
      <c r="P427">
        <v>1.860799999999424</v>
      </c>
      <c r="Q427" s="34">
        <v>-1.09090909090909E-2</v>
      </c>
      <c r="R427" s="46">
        <v>25</v>
      </c>
      <c r="S427">
        <v>-1.1999999999999999E-3</v>
      </c>
      <c r="T427">
        <v>10</v>
      </c>
      <c r="U427" s="34" t="s">
        <v>385</v>
      </c>
      <c r="V427" t="s">
        <v>386</v>
      </c>
      <c r="W427" t="s">
        <v>387</v>
      </c>
      <c r="X427" t="s">
        <v>388</v>
      </c>
      <c r="Y427" t="s">
        <v>389</v>
      </c>
      <c r="Z427" t="s">
        <v>400</v>
      </c>
      <c r="AA427" t="s">
        <v>392</v>
      </c>
      <c r="AB427" t="s">
        <v>393</v>
      </c>
      <c r="AC427">
        <v>0</v>
      </c>
      <c r="AD427">
        <v>0</v>
      </c>
      <c r="AE427">
        <v>0</v>
      </c>
      <c r="AF427">
        <v>0</v>
      </c>
      <c r="AG427">
        <v>0</v>
      </c>
      <c r="AH427">
        <v>0</v>
      </c>
      <c r="AI427">
        <v>0</v>
      </c>
      <c r="AJ427">
        <v>0</v>
      </c>
      <c r="AK427">
        <v>0</v>
      </c>
      <c r="AL427">
        <v>0</v>
      </c>
      <c r="AM427">
        <v>0</v>
      </c>
      <c r="AN427">
        <v>0</v>
      </c>
      <c r="AO427">
        <v>0</v>
      </c>
      <c r="AP427">
        <v>0</v>
      </c>
      <c r="AQ427">
        <v>0</v>
      </c>
      <c r="AR427">
        <v>0</v>
      </c>
      <c r="AS427">
        <v>0</v>
      </c>
      <c r="AT427">
        <v>0</v>
      </c>
      <c r="AU427">
        <v>0</v>
      </c>
      <c r="AV427">
        <v>0</v>
      </c>
      <c r="AW427">
        <v>0</v>
      </c>
    </row>
    <row r="428" spans="1:91">
      <c r="C428" s="59" t="s">
        <v>818</v>
      </c>
      <c r="D428" s="59" t="s">
        <v>818</v>
      </c>
      <c r="E428" s="61" t="s">
        <v>818</v>
      </c>
      <c r="F428">
        <v>1</v>
      </c>
      <c r="U428" s="34">
        <v>39.799999999999997</v>
      </c>
      <c r="V428">
        <v>45.7</v>
      </c>
      <c r="W428">
        <v>51.7</v>
      </c>
      <c r="X428">
        <v>56.8</v>
      </c>
      <c r="Y428">
        <v>62</v>
      </c>
      <c r="Z428">
        <v>67.2</v>
      </c>
      <c r="AA428">
        <v>73.900000000000006</v>
      </c>
      <c r="AB428">
        <v>80.599999999999994</v>
      </c>
      <c r="AC428">
        <v>0</v>
      </c>
      <c r="AD428">
        <v>0</v>
      </c>
      <c r="AE428">
        <v>0</v>
      </c>
      <c r="AF428">
        <v>0</v>
      </c>
      <c r="AG428">
        <v>0</v>
      </c>
      <c r="AH428">
        <v>0</v>
      </c>
      <c r="AI428">
        <v>0</v>
      </c>
      <c r="AJ428">
        <v>0</v>
      </c>
      <c r="AK428">
        <v>0</v>
      </c>
      <c r="AL428">
        <v>0</v>
      </c>
      <c r="AM428">
        <v>0</v>
      </c>
      <c r="AN428">
        <v>0</v>
      </c>
      <c r="AO428">
        <v>0</v>
      </c>
      <c r="AP428">
        <v>0</v>
      </c>
      <c r="AQ428">
        <v>0</v>
      </c>
      <c r="AR428">
        <v>0</v>
      </c>
      <c r="AS428">
        <v>0</v>
      </c>
      <c r="AT428">
        <v>0</v>
      </c>
      <c r="AU428">
        <v>0</v>
      </c>
      <c r="AV428">
        <v>0</v>
      </c>
      <c r="AW428">
        <v>0</v>
      </c>
    </row>
    <row r="429" spans="1:91">
      <c r="A429" s="10" t="s">
        <v>576</v>
      </c>
      <c r="B429" s="62" t="s">
        <v>587</v>
      </c>
      <c r="C429" s="59" t="s">
        <v>625</v>
      </c>
      <c r="D429" s="59" t="s">
        <v>830</v>
      </c>
      <c r="E429" s="61" t="s">
        <v>818</v>
      </c>
      <c r="F429">
        <v>1</v>
      </c>
      <c r="G429" s="34">
        <v>0.1</v>
      </c>
      <c r="H429">
        <v>1</v>
      </c>
      <c r="I429" s="34">
        <v>-3.1080862274983582E-2</v>
      </c>
      <c r="J429">
        <v>-0.92586708215313451</v>
      </c>
      <c r="K429">
        <v>3.332948761375877</v>
      </c>
      <c r="L429">
        <v>-5.1780756947758411E-2</v>
      </c>
      <c r="M429" s="34">
        <v>0.16819583749584241</v>
      </c>
      <c r="N429">
        <v>-0.45426760239761044</v>
      </c>
      <c r="O429">
        <v>1.0307456232933772</v>
      </c>
      <c r="P429">
        <v>1.8876754166083907</v>
      </c>
      <c r="Q429" s="34">
        <v>-9.743073687074829E-3</v>
      </c>
      <c r="R429" s="46">
        <v>25</v>
      </c>
      <c r="S429">
        <v>-1.8E-3</v>
      </c>
      <c r="T429">
        <v>7</v>
      </c>
      <c r="U429" t="s">
        <v>389</v>
      </c>
      <c r="V429" t="s">
        <v>400</v>
      </c>
      <c r="W429" t="s">
        <v>392</v>
      </c>
      <c r="X429" t="s">
        <v>393</v>
      </c>
      <c r="Y429" t="s">
        <v>394</v>
      </c>
    </row>
    <row r="430" spans="1:91">
      <c r="C430" s="59" t="s">
        <v>818</v>
      </c>
      <c r="D430" s="59" t="s">
        <v>818</v>
      </c>
      <c r="E430" s="61" t="s">
        <v>818</v>
      </c>
      <c r="F430">
        <v>1</v>
      </c>
      <c r="U430">
        <v>62</v>
      </c>
      <c r="V430">
        <v>67.2</v>
      </c>
      <c r="W430">
        <v>73.900000000000006</v>
      </c>
      <c r="X430">
        <v>80.599999999999994</v>
      </c>
      <c r="Y430">
        <v>87.4</v>
      </c>
    </row>
    <row r="431" spans="1:91">
      <c r="A431" s="62" t="s">
        <v>662</v>
      </c>
      <c r="B431" s="62" t="s">
        <v>660</v>
      </c>
      <c r="C431" s="59" t="s">
        <v>625</v>
      </c>
      <c r="D431" s="59" t="s">
        <v>661</v>
      </c>
      <c r="E431" s="61" t="s">
        <v>818</v>
      </c>
      <c r="F431">
        <v>1</v>
      </c>
      <c r="G431" s="34">
        <v>0.1</v>
      </c>
      <c r="H431">
        <v>1</v>
      </c>
      <c r="I431" s="34">
        <v>0.39572491575089247</v>
      </c>
      <c r="J431">
        <v>-1.4019173197801782</v>
      </c>
      <c r="K431">
        <v>3.275169197106206</v>
      </c>
      <c r="L431">
        <v>8.4589469230801212E-3</v>
      </c>
      <c r="M431" s="34">
        <v>0.26677835897438323</v>
      </c>
      <c r="N431">
        <v>-0.71734024175828914</v>
      </c>
      <c r="O431">
        <v>0.92693608816852679</v>
      </c>
      <c r="P431">
        <v>2.8020084266153793</v>
      </c>
      <c r="Q431" s="34">
        <v>-2.0017755003048799E-3</v>
      </c>
      <c r="R431" s="46">
        <v>25</v>
      </c>
      <c r="S431">
        <v>-2.5000000000000001E-3</v>
      </c>
      <c r="T431">
        <v>9</v>
      </c>
      <c r="U431" t="s">
        <v>394</v>
      </c>
      <c r="V431" t="s">
        <v>395</v>
      </c>
      <c r="W431" t="s">
        <v>396</v>
      </c>
      <c r="X431" t="s">
        <v>397</v>
      </c>
      <c r="Y431" t="s">
        <v>398</v>
      </c>
      <c r="Z431" t="s">
        <v>401</v>
      </c>
    </row>
    <row r="432" spans="1:91">
      <c r="C432" s="59" t="s">
        <v>818</v>
      </c>
      <c r="D432" s="59" t="s">
        <v>818</v>
      </c>
      <c r="E432" s="61" t="s">
        <v>818</v>
      </c>
      <c r="F432">
        <v>1</v>
      </c>
      <c r="U432">
        <v>87.4</v>
      </c>
      <c r="V432">
        <v>93.9</v>
      </c>
      <c r="W432">
        <v>100</v>
      </c>
      <c r="X432">
        <v>107</v>
      </c>
      <c r="Y432">
        <v>114</v>
      </c>
      <c r="Z432">
        <v>122</v>
      </c>
    </row>
    <row r="433" spans="1:91">
      <c r="A433" s="62" t="s">
        <v>814</v>
      </c>
      <c r="B433" s="62" t="s">
        <v>660</v>
      </c>
      <c r="C433" s="59" t="s">
        <v>796</v>
      </c>
      <c r="D433" s="59" t="s">
        <v>667</v>
      </c>
      <c r="E433" s="61" t="s">
        <v>818</v>
      </c>
      <c r="F433">
        <v>1</v>
      </c>
      <c r="G433" s="34">
        <v>0.05</v>
      </c>
      <c r="H433">
        <v>0.25</v>
      </c>
      <c r="I433" s="34">
        <v>15.669205333333638</v>
      </c>
      <c r="J433">
        <v>-13.707773333333487</v>
      </c>
      <c r="K433">
        <v>7.5590083866666893</v>
      </c>
      <c r="L433">
        <v>1.2996943333332664E-2</v>
      </c>
      <c r="M433" s="34">
        <v>2.744671111111098</v>
      </c>
      <c r="N433">
        <v>-7.5551759777777754</v>
      </c>
      <c r="O433">
        <v>4.53221085222222</v>
      </c>
      <c r="P433">
        <v>2.8235306434444447</v>
      </c>
      <c r="Q433" s="34">
        <v>-2.1400137275247532E-3</v>
      </c>
      <c r="R433" s="46">
        <v>25</v>
      </c>
      <c r="S433">
        <v>-4.1999999999999997E-3</v>
      </c>
      <c r="T433">
        <v>20</v>
      </c>
      <c r="U433" s="34" t="s">
        <v>381</v>
      </c>
      <c r="V433" t="s">
        <v>363</v>
      </c>
      <c r="W433" t="s">
        <v>382</v>
      </c>
      <c r="X433" t="s">
        <v>385</v>
      </c>
    </row>
    <row r="434" spans="1:91">
      <c r="C434" s="59" t="s">
        <v>818</v>
      </c>
      <c r="D434" s="59" t="s">
        <v>818</v>
      </c>
      <c r="E434" s="61" t="s">
        <v>818</v>
      </c>
      <c r="F434">
        <v>1</v>
      </c>
      <c r="U434" s="34">
        <v>26.8</v>
      </c>
      <c r="V434">
        <v>30.6</v>
      </c>
      <c r="W434">
        <v>35.200000000000003</v>
      </c>
      <c r="X434">
        <v>39.799999999999997</v>
      </c>
    </row>
    <row r="435" spans="1:91">
      <c r="A435" s="62" t="s">
        <v>805</v>
      </c>
      <c r="B435" s="62" t="s">
        <v>660</v>
      </c>
      <c r="C435" s="59" t="s">
        <v>635</v>
      </c>
      <c r="D435" s="59" t="s">
        <v>667</v>
      </c>
      <c r="E435" s="61" t="s">
        <v>818</v>
      </c>
      <c r="F435">
        <v>1</v>
      </c>
      <c r="G435" s="34">
        <v>0.1</v>
      </c>
      <c r="H435">
        <v>1</v>
      </c>
      <c r="I435" s="34">
        <v>0.58779594301994809</v>
      </c>
      <c r="J435">
        <v>-1.89282240113961</v>
      </c>
      <c r="K435">
        <v>3.3933823000569854</v>
      </c>
      <c r="L435">
        <v>1.89851880626766E-2</v>
      </c>
      <c r="M435" s="34">
        <v>0.35881604965405428</v>
      </c>
      <c r="N435">
        <v>-0.93862901900692652</v>
      </c>
      <c r="O435">
        <v>1.1789168502360639</v>
      </c>
      <c r="P435">
        <v>2.7869769191168086</v>
      </c>
      <c r="Q435" s="34">
        <v>-2.1297770804606991E-3</v>
      </c>
      <c r="R435" s="46">
        <v>25</v>
      </c>
      <c r="S435">
        <v>-3.3E-3</v>
      </c>
      <c r="T435">
        <v>8</v>
      </c>
      <c r="U435" t="s">
        <v>392</v>
      </c>
      <c r="V435" t="s">
        <v>393</v>
      </c>
      <c r="W435" t="s">
        <v>394</v>
      </c>
    </row>
    <row r="436" spans="1:91">
      <c r="C436" s="59" t="s">
        <v>818</v>
      </c>
      <c r="D436" s="59" t="s">
        <v>818</v>
      </c>
      <c r="E436" s="61" t="s">
        <v>818</v>
      </c>
      <c r="F436">
        <v>1</v>
      </c>
      <c r="U436">
        <v>73.900000000000006</v>
      </c>
      <c r="V436">
        <v>80.599999999999994</v>
      </c>
      <c r="W436">
        <v>87.4</v>
      </c>
    </row>
    <row r="437" spans="1:91">
      <c r="A437" s="62" t="s">
        <v>806</v>
      </c>
      <c r="B437" s="62" t="s">
        <v>660</v>
      </c>
      <c r="C437" s="59" t="s">
        <v>635</v>
      </c>
      <c r="D437" s="59" t="s">
        <v>667</v>
      </c>
      <c r="E437" s="61" t="s">
        <v>818</v>
      </c>
      <c r="F437">
        <v>1</v>
      </c>
      <c r="G437" s="34">
        <v>0.1</v>
      </c>
      <c r="H437">
        <v>1</v>
      </c>
      <c r="I437" s="34">
        <v>0.58779594301994809</v>
      </c>
      <c r="J437">
        <v>-1.89282240113961</v>
      </c>
      <c r="K437">
        <v>3.3933823000569854</v>
      </c>
      <c r="L437">
        <v>1.89851880626766E-2</v>
      </c>
      <c r="M437" s="34">
        <v>0.35881604965405428</v>
      </c>
      <c r="N437">
        <v>-0.93862901900692652</v>
      </c>
      <c r="O437">
        <v>1.1789168502360639</v>
      </c>
      <c r="P437">
        <v>2.7869769191168086</v>
      </c>
      <c r="Q437" s="34">
        <v>-2.1297770804606991E-3</v>
      </c>
      <c r="R437" s="46">
        <v>25</v>
      </c>
      <c r="S437">
        <v>-3.3E-3</v>
      </c>
      <c r="T437">
        <v>8</v>
      </c>
      <c r="U437" t="s">
        <v>400</v>
      </c>
      <c r="V437" t="s">
        <v>392</v>
      </c>
      <c r="W437" t="s">
        <v>393</v>
      </c>
    </row>
    <row r="438" spans="1:91">
      <c r="C438" s="59" t="s">
        <v>818</v>
      </c>
      <c r="D438" s="59" t="s">
        <v>818</v>
      </c>
      <c r="E438" s="61" t="s">
        <v>818</v>
      </c>
      <c r="F438">
        <v>1</v>
      </c>
      <c r="U438">
        <v>67.2</v>
      </c>
      <c r="V438">
        <v>73.900000000000006</v>
      </c>
      <c r="W438">
        <v>80.599999999999994</v>
      </c>
    </row>
    <row r="439" spans="1:91">
      <c r="A439" t="s">
        <v>490</v>
      </c>
      <c r="B439" t="s">
        <v>587</v>
      </c>
      <c r="C439" s="59" t="s">
        <v>627</v>
      </c>
      <c r="D439" s="59" t="s">
        <v>829</v>
      </c>
      <c r="E439" s="61" t="s">
        <v>818</v>
      </c>
      <c r="F439">
        <v>1</v>
      </c>
      <c r="G439" s="34">
        <v>0.1</v>
      </c>
      <c r="H439">
        <v>0.35</v>
      </c>
      <c r="I439" s="34">
        <v>0</v>
      </c>
      <c r="J439">
        <v>-0.7866999999960812</v>
      </c>
      <c r="K439">
        <v>3.3539999999992771</v>
      </c>
      <c r="L439">
        <v>-7.7499999999955743E-2</v>
      </c>
      <c r="M439" s="34">
        <v>0</v>
      </c>
      <c r="N439">
        <v>-0.53329999995653532</v>
      </c>
      <c r="O439">
        <v>1.1199999999923513</v>
      </c>
      <c r="P439">
        <v>1.8733000000004474</v>
      </c>
      <c r="Q439" s="34">
        <v>-1.09090909090909E-2</v>
      </c>
      <c r="R439" s="46">
        <v>25</v>
      </c>
      <c r="S439">
        <v>-1.8E-3</v>
      </c>
      <c r="T439">
        <v>15</v>
      </c>
      <c r="U439" s="34" t="s">
        <v>355</v>
      </c>
      <c r="V439" t="s">
        <v>363</v>
      </c>
      <c r="W439" t="s">
        <v>382</v>
      </c>
      <c r="X439" t="s">
        <v>385</v>
      </c>
      <c r="Y439" t="s">
        <v>386</v>
      </c>
      <c r="Z439">
        <v>0</v>
      </c>
      <c r="AA439">
        <v>0</v>
      </c>
      <c r="AB439">
        <v>0</v>
      </c>
      <c r="AC439">
        <v>0</v>
      </c>
      <c r="AD439">
        <v>0</v>
      </c>
      <c r="AE439">
        <v>0</v>
      </c>
      <c r="AF439">
        <v>0</v>
      </c>
      <c r="AG439">
        <v>0</v>
      </c>
      <c r="AH439">
        <v>0</v>
      </c>
      <c r="AI439">
        <v>0</v>
      </c>
      <c r="AJ439">
        <v>0</v>
      </c>
      <c r="AK439">
        <v>0</v>
      </c>
      <c r="AL439">
        <v>0</v>
      </c>
      <c r="AM439">
        <v>0</v>
      </c>
      <c r="AN439">
        <v>0</v>
      </c>
      <c r="AO439">
        <v>0</v>
      </c>
      <c r="AP439">
        <v>0</v>
      </c>
      <c r="AQ439">
        <v>0</v>
      </c>
      <c r="AR439">
        <v>0</v>
      </c>
      <c r="AS439">
        <v>0</v>
      </c>
      <c r="AT439">
        <v>0</v>
      </c>
      <c r="AU439">
        <v>0</v>
      </c>
      <c r="AV439">
        <v>0</v>
      </c>
      <c r="AW439">
        <v>0</v>
      </c>
    </row>
    <row r="440" spans="1:91">
      <c r="C440" s="59" t="s">
        <v>818</v>
      </c>
      <c r="D440" s="59" t="s">
        <v>818</v>
      </c>
      <c r="E440" s="61" t="s">
        <v>818</v>
      </c>
      <c r="F440">
        <v>1</v>
      </c>
      <c r="U440" s="34">
        <v>23.5</v>
      </c>
      <c r="V440">
        <v>30.6</v>
      </c>
      <c r="W440">
        <v>35.200000000000003</v>
      </c>
      <c r="X440">
        <v>39.799999999999997</v>
      </c>
      <c r="Y440">
        <v>45.7</v>
      </c>
      <c r="Z440">
        <v>0</v>
      </c>
      <c r="AA440">
        <v>0</v>
      </c>
      <c r="AB440">
        <v>0</v>
      </c>
      <c r="AC440">
        <v>0</v>
      </c>
      <c r="AD440">
        <v>0</v>
      </c>
      <c r="AE440">
        <v>0</v>
      </c>
      <c r="AF440">
        <v>0</v>
      </c>
      <c r="AG440">
        <v>0</v>
      </c>
      <c r="AH440">
        <v>0</v>
      </c>
      <c r="AI440">
        <v>0</v>
      </c>
      <c r="AJ440">
        <v>0</v>
      </c>
      <c r="AK440">
        <v>0</v>
      </c>
      <c r="AL440">
        <v>0</v>
      </c>
      <c r="AM440">
        <v>0</v>
      </c>
      <c r="AN440">
        <v>0</v>
      </c>
      <c r="AO440">
        <v>0</v>
      </c>
      <c r="AP440">
        <v>0</v>
      </c>
      <c r="AQ440">
        <v>0</v>
      </c>
      <c r="AR440">
        <v>0</v>
      </c>
      <c r="AS440">
        <v>0</v>
      </c>
      <c r="AT440">
        <v>0</v>
      </c>
      <c r="AU440">
        <v>0</v>
      </c>
      <c r="AV440">
        <v>0</v>
      </c>
      <c r="AW440">
        <v>0</v>
      </c>
    </row>
    <row r="441" spans="1:91">
      <c r="C441" s="59" t="s">
        <v>818</v>
      </c>
      <c r="D441" s="59" t="s">
        <v>818</v>
      </c>
      <c r="E441" s="61" t="s">
        <v>818</v>
      </c>
      <c r="F441">
        <v>1</v>
      </c>
      <c r="I441" s="31"/>
      <c r="J441" s="2"/>
      <c r="K441" s="2"/>
      <c r="L441" s="2"/>
      <c r="M441" s="31"/>
      <c r="N441" s="2"/>
      <c r="O441" s="3"/>
      <c r="P441" s="3"/>
      <c r="Q441" s="37"/>
      <c r="R441" s="42"/>
      <c r="S441" s="3"/>
      <c r="T441" s="3"/>
      <c r="U441" s="37"/>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row>
    <row r="442" spans="1:91">
      <c r="C442" s="59" t="s">
        <v>818</v>
      </c>
      <c r="D442" s="59" t="s">
        <v>818</v>
      </c>
      <c r="E442" s="61" t="s">
        <v>818</v>
      </c>
      <c r="F442">
        <v>1</v>
      </c>
      <c r="I442" s="32"/>
      <c r="J442" s="5"/>
      <c r="K442" s="5"/>
      <c r="L442" s="5"/>
      <c r="M442" s="32"/>
      <c r="N442" s="5"/>
      <c r="O442" s="8"/>
      <c r="P442" s="8"/>
      <c r="Q442" s="38"/>
      <c r="R442" s="45"/>
      <c r="S442" s="8"/>
      <c r="T442" s="8"/>
      <c r="U442" s="40"/>
      <c r="V442" s="1"/>
      <c r="W442" s="1"/>
      <c r="X442" s="1"/>
      <c r="Y442" s="1"/>
      <c r="Z442" s="1"/>
      <c r="AA442" s="1"/>
      <c r="AB442" s="1"/>
      <c r="AC442" s="1"/>
      <c r="AD442" s="1"/>
      <c r="AE442" s="1"/>
      <c r="AF442" s="1"/>
      <c r="AG442" s="1"/>
      <c r="AH442" s="1"/>
      <c r="AI442" s="1"/>
      <c r="AJ442" s="1"/>
      <c r="AK442" s="1"/>
      <c r="AL442" s="1"/>
      <c r="AM442" s="1"/>
      <c r="AN442" s="1"/>
      <c r="AO442" s="1"/>
      <c r="AP442" s="1"/>
      <c r="AQ442" s="1"/>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row>
    <row r="443" spans="1:91">
      <c r="A443" s="28" t="s">
        <v>503</v>
      </c>
      <c r="B443" s="65"/>
      <c r="C443" s="59" t="s">
        <v>818</v>
      </c>
      <c r="D443" s="59" t="s">
        <v>818</v>
      </c>
      <c r="E443" s="61" t="s">
        <v>818</v>
      </c>
      <c r="F443">
        <v>1</v>
      </c>
      <c r="I443" s="31"/>
      <c r="J443" s="2"/>
      <c r="K443" s="2"/>
      <c r="L443" s="2"/>
      <c r="M443" s="31"/>
      <c r="N443" s="2"/>
      <c r="O443" s="3"/>
      <c r="P443" s="3"/>
      <c r="Q443" s="37"/>
      <c r="R443" s="42"/>
      <c r="S443" s="3"/>
      <c r="T443" s="3"/>
      <c r="U443" s="37"/>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row>
    <row r="444" spans="1:91">
      <c r="C444" s="59" t="s">
        <v>818</v>
      </c>
      <c r="D444" s="59" t="s">
        <v>818</v>
      </c>
      <c r="E444" s="61" t="s">
        <v>818</v>
      </c>
      <c r="F444">
        <v>1</v>
      </c>
      <c r="I444" s="32"/>
      <c r="J444" s="5"/>
      <c r="K444" s="5"/>
      <c r="L444" s="5"/>
      <c r="M444" s="32"/>
      <c r="N444" s="5"/>
      <c r="O444" s="8"/>
      <c r="P444" s="8"/>
      <c r="Q444" s="38"/>
      <c r="R444" s="45"/>
      <c r="S444" s="8"/>
      <c r="T444" s="8"/>
      <c r="U444" s="40"/>
      <c r="V444" s="1"/>
      <c r="W444" s="1"/>
      <c r="X444" s="1"/>
      <c r="Y444" s="1"/>
      <c r="Z444" s="1"/>
      <c r="AA444" s="1"/>
      <c r="AB444" s="1"/>
      <c r="AC444" s="1"/>
      <c r="AD444" s="1"/>
      <c r="AE444" s="1"/>
      <c r="AF444" s="1"/>
      <c r="AG444" s="1"/>
      <c r="AH444" s="1"/>
      <c r="AI444" s="1"/>
      <c r="AJ444" s="1"/>
      <c r="AK444" s="1"/>
      <c r="AL444" s="1"/>
      <c r="AM444" s="1"/>
      <c r="AN444" s="1"/>
      <c r="AO444" s="1"/>
      <c r="AP444" s="1"/>
      <c r="AQ444" s="1"/>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row>
    <row r="445" spans="1:91">
      <c r="A445" s="10" t="s">
        <v>532</v>
      </c>
      <c r="B445" s="62" t="s">
        <v>588</v>
      </c>
      <c r="C445" s="59" t="s">
        <v>618</v>
      </c>
      <c r="D445" s="59" t="s">
        <v>831</v>
      </c>
      <c r="E445" s="61" t="s">
        <v>818</v>
      </c>
      <c r="F445">
        <v>1</v>
      </c>
      <c r="G445" s="34">
        <v>0.1</v>
      </c>
      <c r="H445">
        <v>1</v>
      </c>
      <c r="I445" s="34">
        <v>-0.11111474399674215</v>
      </c>
      <c r="J445">
        <v>-0.27775203487993688</v>
      </c>
      <c r="K445">
        <v>3.0105832153154255</v>
      </c>
      <c r="L445">
        <v>-1.4915456438746685E-2</v>
      </c>
      <c r="M445" s="34">
        <v>6.7892483923484265E-2</v>
      </c>
      <c r="N445">
        <v>-0.34835258032152983</v>
      </c>
      <c r="O445">
        <v>1.1681104700875042</v>
      </c>
      <c r="P445">
        <v>1.8809236363105413</v>
      </c>
      <c r="Q445" s="34">
        <v>-6.0018369413377196E-3</v>
      </c>
      <c r="R445" s="46">
        <v>25</v>
      </c>
      <c r="S445">
        <v>-2E-3</v>
      </c>
      <c r="T445">
        <v>5</v>
      </c>
      <c r="U445" t="s">
        <v>392</v>
      </c>
      <c r="V445" s="10" t="s">
        <v>393</v>
      </c>
      <c r="W445" t="s">
        <v>394</v>
      </c>
      <c r="X445" s="10" t="s">
        <v>395</v>
      </c>
    </row>
    <row r="446" spans="1:91">
      <c r="C446" s="59" t="s">
        <v>818</v>
      </c>
      <c r="D446" s="59" t="s">
        <v>818</v>
      </c>
      <c r="E446" s="61" t="s">
        <v>818</v>
      </c>
      <c r="F446">
        <v>1</v>
      </c>
      <c r="U446">
        <v>73.900000000000006</v>
      </c>
      <c r="V446">
        <v>80.599999999999994</v>
      </c>
      <c r="W446">
        <v>87.4</v>
      </c>
      <c r="X446">
        <v>93.9</v>
      </c>
    </row>
    <row r="447" spans="1:91">
      <c r="A447" t="s">
        <v>491</v>
      </c>
      <c r="B447" t="s">
        <v>588</v>
      </c>
      <c r="C447" s="59" t="s">
        <v>623</v>
      </c>
      <c r="D447" s="59" t="s">
        <v>831</v>
      </c>
      <c r="E447" s="61" t="s">
        <v>818</v>
      </c>
      <c r="F447">
        <v>1</v>
      </c>
      <c r="G447" s="34">
        <v>0.1</v>
      </c>
      <c r="H447">
        <v>0.35</v>
      </c>
      <c r="I447" s="34">
        <v>0</v>
      </c>
      <c r="J447">
        <v>-1.3433000000123589</v>
      </c>
      <c r="K447">
        <v>3.3685000000022169</v>
      </c>
      <c r="L447">
        <v>-1.4400000000132083E-2</v>
      </c>
      <c r="M447" s="34">
        <v>0</v>
      </c>
      <c r="N447">
        <v>-0.53329999995653532</v>
      </c>
      <c r="O447">
        <v>1.1199999999923513</v>
      </c>
      <c r="P447">
        <v>1.8733000000004474</v>
      </c>
      <c r="Q447" s="34">
        <v>-6.3265647623456794E-3</v>
      </c>
      <c r="R447" s="46">
        <v>25</v>
      </c>
      <c r="S447">
        <v>-2E-3</v>
      </c>
      <c r="T447">
        <v>10</v>
      </c>
      <c r="U447" s="34" t="s">
        <v>385</v>
      </c>
      <c r="V447" t="s">
        <v>386</v>
      </c>
      <c r="W447" t="s">
        <v>387</v>
      </c>
      <c r="X447" t="s">
        <v>388</v>
      </c>
      <c r="Y447" t="s">
        <v>389</v>
      </c>
      <c r="Z447" t="s">
        <v>400</v>
      </c>
      <c r="AA447">
        <v>0</v>
      </c>
      <c r="AB447">
        <v>0</v>
      </c>
      <c r="AC447">
        <v>0</v>
      </c>
      <c r="AD447">
        <v>0</v>
      </c>
      <c r="AE447">
        <v>0</v>
      </c>
      <c r="AF447">
        <v>0</v>
      </c>
      <c r="AG447">
        <v>0</v>
      </c>
      <c r="AH447">
        <v>0</v>
      </c>
      <c r="AI447">
        <v>0</v>
      </c>
      <c r="AJ447">
        <v>0</v>
      </c>
      <c r="AK447">
        <v>0</v>
      </c>
      <c r="AL447">
        <v>0</v>
      </c>
      <c r="AM447">
        <v>0</v>
      </c>
      <c r="AN447">
        <v>0</v>
      </c>
      <c r="AO447">
        <v>0</v>
      </c>
      <c r="AP447">
        <v>0</v>
      </c>
      <c r="AQ447">
        <v>0</v>
      </c>
      <c r="AR447">
        <v>0</v>
      </c>
      <c r="AS447">
        <v>0</v>
      </c>
      <c r="AT447">
        <v>0</v>
      </c>
      <c r="AU447">
        <v>0</v>
      </c>
      <c r="AV447">
        <v>0</v>
      </c>
      <c r="AW447">
        <v>0</v>
      </c>
    </row>
    <row r="448" spans="1:91">
      <c r="C448" s="59" t="s">
        <v>818</v>
      </c>
      <c r="D448" s="59" t="s">
        <v>818</v>
      </c>
      <c r="E448" s="61" t="s">
        <v>818</v>
      </c>
      <c r="F448">
        <v>1</v>
      </c>
      <c r="U448" s="34">
        <v>39.799999999999997</v>
      </c>
      <c r="V448">
        <v>45.7</v>
      </c>
      <c r="W448">
        <v>51.7</v>
      </c>
      <c r="X448">
        <v>56.8</v>
      </c>
      <c r="Y448">
        <v>62</v>
      </c>
      <c r="Z448">
        <v>67.2</v>
      </c>
      <c r="AA448">
        <v>0</v>
      </c>
      <c r="AB448">
        <v>0</v>
      </c>
      <c r="AC448">
        <v>0</v>
      </c>
      <c r="AD448">
        <v>0</v>
      </c>
      <c r="AE448">
        <v>0</v>
      </c>
      <c r="AF448">
        <v>0</v>
      </c>
      <c r="AG448">
        <v>0</v>
      </c>
      <c r="AH448">
        <v>0</v>
      </c>
      <c r="AI448">
        <v>0</v>
      </c>
      <c r="AJ448">
        <v>0</v>
      </c>
      <c r="AK448">
        <v>0</v>
      </c>
      <c r="AL448">
        <v>0</v>
      </c>
      <c r="AM448">
        <v>0</v>
      </c>
      <c r="AN448">
        <v>0</v>
      </c>
      <c r="AO448">
        <v>0</v>
      </c>
      <c r="AP448">
        <v>0</v>
      </c>
      <c r="AQ448">
        <v>0</v>
      </c>
      <c r="AR448">
        <v>0</v>
      </c>
      <c r="AS448">
        <v>0</v>
      </c>
      <c r="AT448">
        <v>0</v>
      </c>
      <c r="AU448">
        <v>0</v>
      </c>
      <c r="AV448">
        <v>0</v>
      </c>
      <c r="AW448">
        <v>0</v>
      </c>
    </row>
    <row r="449" spans="1:91">
      <c r="A449" t="s">
        <v>492</v>
      </c>
      <c r="B449" t="s">
        <v>588</v>
      </c>
      <c r="C449" s="59" t="s">
        <v>625</v>
      </c>
      <c r="D449" s="59" t="s">
        <v>831</v>
      </c>
      <c r="E449" s="61" t="s">
        <v>818</v>
      </c>
      <c r="F449">
        <v>1</v>
      </c>
      <c r="G449" s="34">
        <v>0.1</v>
      </c>
      <c r="H449">
        <v>0.7</v>
      </c>
      <c r="I449" s="34">
        <v>0</v>
      </c>
      <c r="J449">
        <v>-0.52289999999965742</v>
      </c>
      <c r="K449">
        <v>3.0632999999999133</v>
      </c>
      <c r="L449">
        <v>-8.0999999999932411E-3</v>
      </c>
      <c r="M449" s="34">
        <v>0.18347578347580021</v>
      </c>
      <c r="N449">
        <v>-0.49532763532766605</v>
      </c>
      <c r="O449">
        <v>0.89390883190884807</v>
      </c>
      <c r="P449">
        <v>1.8399430199430173</v>
      </c>
      <c r="Q449" s="34">
        <v>-6.6181818181818104E-3</v>
      </c>
      <c r="R449" s="46">
        <v>25</v>
      </c>
      <c r="S449">
        <v>-1.8E-3</v>
      </c>
      <c r="T449">
        <v>10</v>
      </c>
      <c r="U449" s="34" t="s">
        <v>388</v>
      </c>
      <c r="V449" t="s">
        <v>389</v>
      </c>
      <c r="W449" t="s">
        <v>400</v>
      </c>
      <c r="X449" t="s">
        <v>392</v>
      </c>
      <c r="Y449" t="s">
        <v>393</v>
      </c>
      <c r="Z449" t="s">
        <v>394</v>
      </c>
      <c r="AA449">
        <v>0</v>
      </c>
      <c r="AB449">
        <v>0</v>
      </c>
      <c r="AC449">
        <v>0</v>
      </c>
      <c r="AD449">
        <v>0</v>
      </c>
      <c r="AE449">
        <v>0</v>
      </c>
      <c r="AF449">
        <v>0</v>
      </c>
      <c r="AG449">
        <v>0</v>
      </c>
      <c r="AH449">
        <v>0</v>
      </c>
      <c r="AI449">
        <v>0</v>
      </c>
      <c r="AJ449">
        <v>0</v>
      </c>
      <c r="AK449">
        <v>0</v>
      </c>
      <c r="AL449">
        <v>0</v>
      </c>
      <c r="AM449">
        <v>0</v>
      </c>
      <c r="AN449">
        <v>0</v>
      </c>
      <c r="AO449">
        <v>0</v>
      </c>
      <c r="AP449">
        <v>0</v>
      </c>
      <c r="AQ449">
        <v>0</v>
      </c>
      <c r="AR449">
        <v>0</v>
      </c>
      <c r="AS449">
        <v>0</v>
      </c>
      <c r="AT449">
        <v>0</v>
      </c>
      <c r="AU449">
        <v>0</v>
      </c>
      <c r="AV449">
        <v>0</v>
      </c>
      <c r="AW449">
        <v>0</v>
      </c>
    </row>
    <row r="450" spans="1:91">
      <c r="C450" s="59" t="s">
        <v>818</v>
      </c>
      <c r="D450" s="59" t="s">
        <v>818</v>
      </c>
      <c r="E450" s="61" t="s">
        <v>818</v>
      </c>
      <c r="F450">
        <v>1</v>
      </c>
      <c r="U450" s="34">
        <v>56.8</v>
      </c>
      <c r="V450">
        <v>62</v>
      </c>
      <c r="W450">
        <v>67.2</v>
      </c>
      <c r="X450">
        <v>73.900000000000006</v>
      </c>
      <c r="Y450">
        <v>80.599999999999994</v>
      </c>
      <c r="Z450">
        <v>87.4</v>
      </c>
      <c r="AA450">
        <v>0</v>
      </c>
      <c r="AB450">
        <v>0</v>
      </c>
      <c r="AC450">
        <v>0</v>
      </c>
      <c r="AD450">
        <v>0</v>
      </c>
      <c r="AE450">
        <v>0</v>
      </c>
      <c r="AF450">
        <v>0</v>
      </c>
      <c r="AG450">
        <v>0</v>
      </c>
      <c r="AH450">
        <v>0</v>
      </c>
      <c r="AI450">
        <v>0</v>
      </c>
      <c r="AJ450">
        <v>0</v>
      </c>
      <c r="AK450">
        <v>0</v>
      </c>
      <c r="AL450">
        <v>0</v>
      </c>
      <c r="AM450">
        <v>0</v>
      </c>
      <c r="AN450">
        <v>0</v>
      </c>
      <c r="AO450">
        <v>0</v>
      </c>
      <c r="AP450">
        <v>0</v>
      </c>
      <c r="AQ450">
        <v>0</v>
      </c>
      <c r="AR450">
        <v>0</v>
      </c>
      <c r="AS450">
        <v>0</v>
      </c>
      <c r="AT450">
        <v>0</v>
      </c>
      <c r="AU450">
        <v>0</v>
      </c>
      <c r="AV450">
        <v>0</v>
      </c>
      <c r="AW450">
        <v>0</v>
      </c>
    </row>
    <row r="451" spans="1:91">
      <c r="A451" s="10" t="s">
        <v>577</v>
      </c>
      <c r="B451" s="62" t="s">
        <v>588</v>
      </c>
      <c r="C451" s="59" t="s">
        <v>625</v>
      </c>
      <c r="D451" s="59" t="s">
        <v>832</v>
      </c>
      <c r="E451" s="61" t="s">
        <v>818</v>
      </c>
      <c r="F451">
        <v>1</v>
      </c>
      <c r="G451" s="34">
        <v>0.1</v>
      </c>
      <c r="H451">
        <v>1</v>
      </c>
      <c r="I451" s="34">
        <v>-0.13442253197783097</v>
      </c>
      <c r="J451">
        <v>-0.18110594863958646</v>
      </c>
      <c r="K451">
        <v>2.9555256243854138</v>
      </c>
      <c r="L451">
        <v>-6.4851237679963494E-3</v>
      </c>
      <c r="M451" s="34">
        <v>0.16819583749584241</v>
      </c>
      <c r="N451">
        <v>-0.45426760239761044</v>
      </c>
      <c r="O451">
        <v>1.0307456232933772</v>
      </c>
      <c r="P451">
        <v>1.8876754166083907</v>
      </c>
      <c r="Q451" s="34">
        <v>-5.5695900451485153E-3</v>
      </c>
      <c r="R451" s="46">
        <v>25</v>
      </c>
      <c r="S451">
        <v>-1.8E-3</v>
      </c>
      <c r="T451">
        <v>5</v>
      </c>
      <c r="U451" t="s">
        <v>400</v>
      </c>
      <c r="V451" t="s">
        <v>392</v>
      </c>
      <c r="W451" t="s">
        <v>393</v>
      </c>
      <c r="X451" t="s">
        <v>394</v>
      </c>
      <c r="Y451" t="s">
        <v>395</v>
      </c>
      <c r="Z451" t="s">
        <v>396</v>
      </c>
      <c r="AA451" s="62" t="s">
        <v>397</v>
      </c>
    </row>
    <row r="452" spans="1:91">
      <c r="C452" s="59" t="s">
        <v>818</v>
      </c>
      <c r="D452" s="59" t="s">
        <v>818</v>
      </c>
      <c r="E452" s="61" t="s">
        <v>818</v>
      </c>
      <c r="F452">
        <v>1</v>
      </c>
      <c r="U452">
        <v>67.2</v>
      </c>
      <c r="V452">
        <v>73.900000000000006</v>
      </c>
      <c r="W452">
        <v>80.599999999999994</v>
      </c>
      <c r="X452">
        <v>87.4</v>
      </c>
      <c r="Y452">
        <v>93.9</v>
      </c>
      <c r="Z452">
        <v>100</v>
      </c>
      <c r="AA452">
        <v>107</v>
      </c>
    </row>
    <row r="453" spans="1:91">
      <c r="A453" s="62" t="s">
        <v>815</v>
      </c>
      <c r="B453" s="62" t="s">
        <v>588</v>
      </c>
      <c r="C453" s="59" t="s">
        <v>796</v>
      </c>
      <c r="D453" s="59" t="s">
        <v>831</v>
      </c>
      <c r="E453" s="61" t="s">
        <v>818</v>
      </c>
      <c r="F453">
        <v>1</v>
      </c>
      <c r="G453" s="34">
        <v>0.05</v>
      </c>
      <c r="H453">
        <v>0.25</v>
      </c>
      <c r="I453" s="34">
        <v>-2.7460613333333086</v>
      </c>
      <c r="J453">
        <v>-3.1433151333333513</v>
      </c>
      <c r="K453">
        <v>6.3691167433333362</v>
      </c>
      <c r="L453">
        <v>-3.6142316666667885E-3</v>
      </c>
      <c r="M453" s="34">
        <v>5.9677346666655744</v>
      </c>
      <c r="N453">
        <v>-4.9344624333327989</v>
      </c>
      <c r="O453">
        <v>3.2782069183332587</v>
      </c>
      <c r="P453">
        <v>1.845448373333336</v>
      </c>
      <c r="Q453" s="34">
        <v>-7.0292656467326742E-3</v>
      </c>
      <c r="R453" s="46">
        <v>25</v>
      </c>
      <c r="S453">
        <v>-2E-3</v>
      </c>
      <c r="T453">
        <v>18</v>
      </c>
      <c r="U453" s="34" t="s">
        <v>363</v>
      </c>
      <c r="V453" t="s">
        <v>382</v>
      </c>
      <c r="W453" t="s">
        <v>385</v>
      </c>
      <c r="X453" t="s">
        <v>386</v>
      </c>
    </row>
    <row r="454" spans="1:91">
      <c r="C454" s="59" t="s">
        <v>818</v>
      </c>
      <c r="D454" s="59" t="s">
        <v>818</v>
      </c>
      <c r="E454" s="61" t="s">
        <v>818</v>
      </c>
      <c r="F454">
        <v>1</v>
      </c>
      <c r="U454" s="34">
        <v>30.6</v>
      </c>
      <c r="V454">
        <v>35.200000000000003</v>
      </c>
      <c r="W454">
        <v>39.799999999999997</v>
      </c>
      <c r="X454">
        <v>45.7</v>
      </c>
    </row>
    <row r="455" spans="1:91">
      <c r="A455" s="62" t="s">
        <v>807</v>
      </c>
      <c r="B455" s="62" t="s">
        <v>588</v>
      </c>
      <c r="C455" s="59" t="s">
        <v>635</v>
      </c>
      <c r="D455" s="59" t="s">
        <v>831</v>
      </c>
      <c r="E455" s="61" t="s">
        <v>818</v>
      </c>
      <c r="F455">
        <v>1</v>
      </c>
      <c r="G455" s="34">
        <v>0.15</v>
      </c>
      <c r="H455">
        <v>1</v>
      </c>
      <c r="I455" s="34">
        <v>-0.18084773951974215</v>
      </c>
      <c r="J455">
        <v>-0.22759732812372324</v>
      </c>
      <c r="K455">
        <v>2.988979474025232</v>
      </c>
      <c r="L455">
        <v>-1.0508296381766591E-2</v>
      </c>
      <c r="M455" s="34">
        <v>0.151312603083186</v>
      </c>
      <c r="N455">
        <v>-0.42283856525826247</v>
      </c>
      <c r="O455">
        <v>0.92729979352020153</v>
      </c>
      <c r="P455">
        <v>1.9207552686548752</v>
      </c>
      <c r="Q455" s="34">
        <v>-6.2836940364356447E-3</v>
      </c>
      <c r="R455" s="46">
        <v>25</v>
      </c>
      <c r="S455">
        <v>-1.8E-3</v>
      </c>
      <c r="T455">
        <v>5</v>
      </c>
      <c r="U455" t="s">
        <v>400</v>
      </c>
      <c r="V455" t="s">
        <v>392</v>
      </c>
      <c r="W455" t="s">
        <v>393</v>
      </c>
      <c r="X455" t="s">
        <v>394</v>
      </c>
      <c r="Y455" t="s">
        <v>395</v>
      </c>
      <c r="Z455" t="s">
        <v>396</v>
      </c>
    </row>
    <row r="456" spans="1:91">
      <c r="C456" s="59" t="s">
        <v>818</v>
      </c>
      <c r="D456" s="59" t="s">
        <v>818</v>
      </c>
      <c r="E456" s="61" t="s">
        <v>818</v>
      </c>
      <c r="F456">
        <v>1</v>
      </c>
      <c r="U456">
        <v>67.2</v>
      </c>
      <c r="V456">
        <v>73.900000000000006</v>
      </c>
      <c r="W456">
        <v>80.599999999999994</v>
      </c>
      <c r="X456">
        <v>87.4</v>
      </c>
      <c r="Y456">
        <v>93.9</v>
      </c>
      <c r="Z456">
        <v>100</v>
      </c>
    </row>
    <row r="457" spans="1:91">
      <c r="A457" s="62" t="s">
        <v>808</v>
      </c>
      <c r="B457" s="62" t="s">
        <v>588</v>
      </c>
      <c r="C457" s="59" t="s">
        <v>635</v>
      </c>
      <c r="D457" s="59" t="s">
        <v>831</v>
      </c>
      <c r="E457" s="61" t="s">
        <v>818</v>
      </c>
      <c r="F457">
        <v>1</v>
      </c>
      <c r="G457" s="34">
        <v>0.15</v>
      </c>
      <c r="H457">
        <v>1</v>
      </c>
      <c r="I457" s="34">
        <v>-0.18084773951974215</v>
      </c>
      <c r="J457">
        <v>-0.22759732812372324</v>
      </c>
      <c r="K457">
        <v>2.988979474025232</v>
      </c>
      <c r="L457">
        <v>-1.0508296381766591E-2</v>
      </c>
      <c r="M457" s="34">
        <v>0.151312603083186</v>
      </c>
      <c r="N457">
        <v>-0.42283856525826247</v>
      </c>
      <c r="O457">
        <v>0.92729979352020153</v>
      </c>
      <c r="P457">
        <v>1.9207552686548752</v>
      </c>
      <c r="Q457" s="34">
        <v>-6.2836940364356447E-3</v>
      </c>
      <c r="R457" s="46">
        <v>25</v>
      </c>
      <c r="S457">
        <v>-1.8E-3</v>
      </c>
      <c r="T457">
        <v>5</v>
      </c>
      <c r="U457" t="s">
        <v>400</v>
      </c>
      <c r="V457" t="s">
        <v>392</v>
      </c>
      <c r="W457" t="s">
        <v>393</v>
      </c>
    </row>
    <row r="458" spans="1:91">
      <c r="C458" s="59" t="s">
        <v>818</v>
      </c>
      <c r="D458" s="59" t="s">
        <v>818</v>
      </c>
      <c r="E458" s="61" t="s">
        <v>818</v>
      </c>
      <c r="F458">
        <v>1</v>
      </c>
      <c r="U458">
        <v>67.2</v>
      </c>
      <c r="V458">
        <v>73.900000000000006</v>
      </c>
      <c r="W458">
        <v>80.599999999999994</v>
      </c>
    </row>
    <row r="459" spans="1:91">
      <c r="A459" t="s">
        <v>493</v>
      </c>
      <c r="B459" t="s">
        <v>588</v>
      </c>
      <c r="C459" s="59" t="s">
        <v>627</v>
      </c>
      <c r="D459" s="59" t="s">
        <v>831</v>
      </c>
      <c r="E459" s="61" t="s">
        <v>818</v>
      </c>
      <c r="F459">
        <v>1</v>
      </c>
      <c r="G459" s="34">
        <v>0.1</v>
      </c>
      <c r="H459">
        <v>0.5</v>
      </c>
      <c r="I459" s="34">
        <v>0</v>
      </c>
      <c r="J459">
        <v>-1.0766999999959226</v>
      </c>
      <c r="K459">
        <v>3.2484999999993263</v>
      </c>
      <c r="L459">
        <v>-5.0999999999629128E-3</v>
      </c>
      <c r="M459" s="34">
        <v>0</v>
      </c>
      <c r="N459">
        <v>-0.53329999995653532</v>
      </c>
      <c r="O459">
        <v>1.1199999999923513</v>
      </c>
      <c r="P459">
        <v>1.8733000000004474</v>
      </c>
      <c r="Q459" s="34">
        <v>-7.8181818181818092E-3</v>
      </c>
      <c r="R459" s="46">
        <v>25</v>
      </c>
      <c r="S459">
        <v>-1.8E-3</v>
      </c>
      <c r="T459">
        <v>15</v>
      </c>
      <c r="U459" s="34" t="s">
        <v>363</v>
      </c>
      <c r="V459" t="s">
        <v>382</v>
      </c>
      <c r="W459" t="s">
        <v>385</v>
      </c>
      <c r="X459" t="s">
        <v>386</v>
      </c>
      <c r="Y459">
        <v>0</v>
      </c>
      <c r="Z459">
        <v>0</v>
      </c>
      <c r="AA459">
        <v>0</v>
      </c>
      <c r="AB459">
        <v>0</v>
      </c>
      <c r="AC459">
        <v>0</v>
      </c>
      <c r="AD459">
        <v>0</v>
      </c>
      <c r="AE459">
        <v>0</v>
      </c>
      <c r="AF459">
        <v>0</v>
      </c>
      <c r="AG459">
        <v>0</v>
      </c>
      <c r="AH459">
        <v>0</v>
      </c>
      <c r="AI459">
        <v>0</v>
      </c>
      <c r="AJ459">
        <v>0</v>
      </c>
      <c r="AK459">
        <v>0</v>
      </c>
      <c r="AL459">
        <v>0</v>
      </c>
      <c r="AM459">
        <v>0</v>
      </c>
      <c r="AN459">
        <v>0</v>
      </c>
      <c r="AO459">
        <v>0</v>
      </c>
      <c r="AP459">
        <v>0</v>
      </c>
      <c r="AQ459">
        <v>0</v>
      </c>
      <c r="AR459">
        <v>0</v>
      </c>
      <c r="AS459">
        <v>0</v>
      </c>
      <c r="AT459">
        <v>0</v>
      </c>
      <c r="AU459">
        <v>0</v>
      </c>
      <c r="AV459">
        <v>0</v>
      </c>
      <c r="AW459">
        <v>0</v>
      </c>
    </row>
    <row r="460" spans="1:91">
      <c r="C460" s="59" t="s">
        <v>818</v>
      </c>
      <c r="D460" s="59" t="s">
        <v>818</v>
      </c>
      <c r="E460" s="61" t="s">
        <v>818</v>
      </c>
      <c r="F460">
        <v>1</v>
      </c>
      <c r="U460" s="34">
        <v>30.6</v>
      </c>
      <c r="V460">
        <v>35.200000000000003</v>
      </c>
      <c r="W460">
        <v>39.799999999999997</v>
      </c>
      <c r="X460">
        <v>45.7</v>
      </c>
      <c r="Y460">
        <v>0</v>
      </c>
      <c r="Z460">
        <v>0</v>
      </c>
      <c r="AA460">
        <v>0</v>
      </c>
      <c r="AB460">
        <v>0</v>
      </c>
      <c r="AC460">
        <v>0</v>
      </c>
      <c r="AD460">
        <v>0</v>
      </c>
      <c r="AE460">
        <v>0</v>
      </c>
      <c r="AF460">
        <v>0</v>
      </c>
      <c r="AG460">
        <v>0</v>
      </c>
      <c r="AH460">
        <v>0</v>
      </c>
      <c r="AI460">
        <v>0</v>
      </c>
      <c r="AJ460">
        <v>0</v>
      </c>
      <c r="AK460">
        <v>0</v>
      </c>
      <c r="AL460">
        <v>0</v>
      </c>
      <c r="AM460">
        <v>0</v>
      </c>
      <c r="AN460">
        <v>0</v>
      </c>
      <c r="AO460">
        <v>0</v>
      </c>
      <c r="AP460">
        <v>0</v>
      </c>
      <c r="AQ460">
        <v>0</v>
      </c>
      <c r="AR460">
        <v>0</v>
      </c>
      <c r="AS460">
        <v>0</v>
      </c>
      <c r="AT460">
        <v>0</v>
      </c>
      <c r="AU460">
        <v>0</v>
      </c>
      <c r="AV460">
        <v>0</v>
      </c>
      <c r="AW460">
        <v>0</v>
      </c>
    </row>
    <row r="461" spans="1:91">
      <c r="C461" s="59" t="s">
        <v>818</v>
      </c>
      <c r="D461" s="59" t="s">
        <v>818</v>
      </c>
      <c r="E461" s="61" t="s">
        <v>818</v>
      </c>
      <c r="F461">
        <v>1</v>
      </c>
      <c r="I461" s="31"/>
      <c r="J461" s="2"/>
      <c r="K461" s="2"/>
      <c r="L461" s="2"/>
      <c r="M461" s="31"/>
      <c r="N461" s="2"/>
      <c r="O461" s="3"/>
      <c r="P461" s="3"/>
      <c r="Q461" s="37"/>
      <c r="R461" s="42"/>
      <c r="S461" s="3"/>
      <c r="T461" s="3"/>
      <c r="U461" s="37"/>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row>
    <row r="462" spans="1:91">
      <c r="C462" s="59" t="s">
        <v>818</v>
      </c>
      <c r="D462" s="59" t="s">
        <v>818</v>
      </c>
      <c r="E462" s="61" t="s">
        <v>818</v>
      </c>
      <c r="F462">
        <v>1</v>
      </c>
      <c r="I462" s="32"/>
      <c r="J462" s="5"/>
      <c r="K462" s="5"/>
      <c r="L462" s="5"/>
      <c r="M462" s="32"/>
      <c r="N462" s="5"/>
      <c r="O462" s="8"/>
      <c r="P462" s="8"/>
      <c r="Q462" s="38"/>
      <c r="R462" s="45"/>
      <c r="S462" s="8"/>
      <c r="T462" s="8"/>
      <c r="U462" s="40"/>
      <c r="V462" s="1"/>
      <c r="W462" s="1"/>
      <c r="X462" s="1"/>
      <c r="Y462" s="1"/>
      <c r="Z462" s="1"/>
      <c r="AA462" s="1"/>
      <c r="AB462" s="1"/>
      <c r="AC462" s="1"/>
      <c r="AD462" s="1"/>
      <c r="AE462" s="1"/>
      <c r="AF462" s="1"/>
      <c r="AG462" s="1"/>
      <c r="AH462" s="1"/>
      <c r="AI462" s="1"/>
      <c r="AJ462" s="1"/>
      <c r="AK462" s="1"/>
      <c r="AL462" s="1"/>
      <c r="AM462" s="1"/>
      <c r="AN462" s="1"/>
      <c r="AO462" s="1"/>
      <c r="AP462" s="1"/>
      <c r="AQ462" s="1"/>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row>
    <row r="463" spans="1:91">
      <c r="A463" s="28" t="s">
        <v>504</v>
      </c>
      <c r="B463" s="65"/>
      <c r="C463" s="59" t="s">
        <v>818</v>
      </c>
      <c r="D463" s="59" t="s">
        <v>818</v>
      </c>
      <c r="E463" s="61" t="s">
        <v>818</v>
      </c>
      <c r="F463">
        <v>1</v>
      </c>
      <c r="I463" s="31"/>
      <c r="J463" s="2"/>
      <c r="K463" s="2"/>
      <c r="L463" s="2"/>
      <c r="M463" s="31"/>
      <c r="N463" s="2"/>
      <c r="O463" s="3"/>
      <c r="P463" s="3"/>
      <c r="Q463" s="37"/>
      <c r="R463" s="42"/>
      <c r="S463" s="3"/>
      <c r="T463" s="3"/>
      <c r="U463" s="37"/>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row>
    <row r="464" spans="1:91">
      <c r="C464" s="59" t="s">
        <v>818</v>
      </c>
      <c r="D464" s="59" t="s">
        <v>818</v>
      </c>
      <c r="E464" s="61" t="s">
        <v>818</v>
      </c>
      <c r="F464">
        <v>1</v>
      </c>
      <c r="I464" s="32"/>
      <c r="J464" s="5"/>
      <c r="K464" s="5"/>
      <c r="L464" s="5"/>
      <c r="M464" s="32"/>
      <c r="N464" s="5"/>
      <c r="O464" s="8"/>
      <c r="P464" s="8"/>
      <c r="Q464" s="38"/>
      <c r="R464" s="45"/>
      <c r="S464" s="8"/>
      <c r="T464" s="8"/>
      <c r="U464" s="40"/>
      <c r="V464" s="1"/>
      <c r="W464" s="1"/>
      <c r="X464" s="1"/>
      <c r="Y464" s="1"/>
      <c r="Z464" s="1"/>
      <c r="AA464" s="1"/>
      <c r="AB464" s="1"/>
      <c r="AC464" s="1"/>
      <c r="AD464" s="1"/>
      <c r="AE464" s="1"/>
      <c r="AF464" s="1"/>
      <c r="AG464" s="1"/>
      <c r="AH464" s="1"/>
      <c r="AI464" s="1"/>
      <c r="AJ464" s="1"/>
      <c r="AK464" s="1"/>
      <c r="AL464" s="1"/>
      <c r="AM464" s="1"/>
      <c r="AN464" s="1"/>
      <c r="AO464" s="1"/>
      <c r="AP464" s="1"/>
      <c r="AQ464" s="1"/>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row>
    <row r="465" spans="1:49">
      <c r="A465" t="s">
        <v>494</v>
      </c>
      <c r="B465" t="s">
        <v>589</v>
      </c>
      <c r="C465" s="59" t="s">
        <v>613</v>
      </c>
      <c r="D465" s="59" t="s">
        <v>833</v>
      </c>
      <c r="E465" s="61" t="s">
        <v>818</v>
      </c>
      <c r="F465">
        <v>1</v>
      </c>
      <c r="G465" s="34">
        <v>0.05</v>
      </c>
      <c r="H465">
        <v>0.35</v>
      </c>
      <c r="I465" s="34">
        <v>0</v>
      </c>
      <c r="J465">
        <v>-3.9314000000163407</v>
      </c>
      <c r="K465">
        <v>7.4594000000028879</v>
      </c>
      <c r="L465">
        <v>-3.0500000000169836E-2</v>
      </c>
      <c r="M465" s="34">
        <v>0</v>
      </c>
      <c r="N465">
        <v>-1.886599999991541</v>
      </c>
      <c r="O465">
        <v>3.3637999999986263</v>
      </c>
      <c r="P465">
        <v>1.7379000000000744</v>
      </c>
      <c r="Q465" s="34">
        <v>-5.6147297451193063E-3</v>
      </c>
      <c r="R465" s="46">
        <v>25</v>
      </c>
      <c r="S465">
        <v>-1.8E-3</v>
      </c>
      <c r="T465">
        <v>15</v>
      </c>
      <c r="U465" s="34" t="s">
        <v>354</v>
      </c>
      <c r="V465" t="s">
        <v>355</v>
      </c>
      <c r="W465">
        <v>0</v>
      </c>
      <c r="X465">
        <v>0</v>
      </c>
      <c r="Y465">
        <v>0</v>
      </c>
      <c r="Z465">
        <v>0</v>
      </c>
      <c r="AA465">
        <v>0</v>
      </c>
      <c r="AB465">
        <v>0</v>
      </c>
      <c r="AC465">
        <v>0</v>
      </c>
      <c r="AD465">
        <v>0</v>
      </c>
      <c r="AE465">
        <v>0</v>
      </c>
      <c r="AF465">
        <v>0</v>
      </c>
      <c r="AG465">
        <v>0</v>
      </c>
      <c r="AH465">
        <v>0</v>
      </c>
      <c r="AI465">
        <v>0</v>
      </c>
      <c r="AJ465">
        <v>0</v>
      </c>
      <c r="AK465">
        <v>0</v>
      </c>
      <c r="AL465">
        <v>0</v>
      </c>
      <c r="AM465">
        <v>0</v>
      </c>
      <c r="AN465">
        <v>0</v>
      </c>
      <c r="AO465">
        <v>0</v>
      </c>
      <c r="AP465">
        <v>0</v>
      </c>
      <c r="AQ465">
        <v>0</v>
      </c>
      <c r="AR465">
        <v>0</v>
      </c>
      <c r="AS465">
        <v>0</v>
      </c>
      <c r="AT465">
        <v>0</v>
      </c>
      <c r="AU465">
        <v>0</v>
      </c>
      <c r="AV465">
        <v>0</v>
      </c>
      <c r="AW465">
        <v>0</v>
      </c>
    </row>
    <row r="466" spans="1:49">
      <c r="C466" s="59" t="s">
        <v>818</v>
      </c>
      <c r="D466" s="59" t="s">
        <v>818</v>
      </c>
      <c r="E466" s="61" t="s">
        <v>818</v>
      </c>
      <c r="F466">
        <v>1</v>
      </c>
      <c r="U466" s="34">
        <v>18.100000000000001</v>
      </c>
      <c r="V466">
        <v>23.5</v>
      </c>
      <c r="W466">
        <v>0</v>
      </c>
      <c r="X466">
        <v>0</v>
      </c>
      <c r="Y466">
        <v>0</v>
      </c>
      <c r="Z466">
        <v>0</v>
      </c>
      <c r="AA466">
        <v>0</v>
      </c>
      <c r="AB466">
        <v>0</v>
      </c>
      <c r="AC466">
        <v>0</v>
      </c>
      <c r="AD466">
        <v>0</v>
      </c>
      <c r="AE466">
        <v>0</v>
      </c>
      <c r="AF466">
        <v>0</v>
      </c>
      <c r="AG466">
        <v>0</v>
      </c>
      <c r="AH466">
        <v>0</v>
      </c>
      <c r="AI466">
        <v>0</v>
      </c>
      <c r="AJ466">
        <v>0</v>
      </c>
      <c r="AK466">
        <v>0</v>
      </c>
      <c r="AL466">
        <v>0</v>
      </c>
      <c r="AM466">
        <v>0</v>
      </c>
      <c r="AN466">
        <v>0</v>
      </c>
      <c r="AO466">
        <v>0</v>
      </c>
      <c r="AP466">
        <v>0</v>
      </c>
      <c r="AQ466">
        <v>0</v>
      </c>
      <c r="AR466">
        <v>0</v>
      </c>
      <c r="AS466">
        <v>0</v>
      </c>
      <c r="AT466">
        <v>0</v>
      </c>
      <c r="AU466">
        <v>0</v>
      </c>
      <c r="AV466">
        <v>0</v>
      </c>
      <c r="AW466">
        <v>0</v>
      </c>
    </row>
    <row r="467" spans="1:49">
      <c r="A467" s="10" t="s">
        <v>533</v>
      </c>
      <c r="B467" s="62" t="s">
        <v>589</v>
      </c>
      <c r="C467" s="59" t="s">
        <v>618</v>
      </c>
      <c r="D467" s="59" t="s">
        <v>833</v>
      </c>
      <c r="E467" s="61" t="s">
        <v>818</v>
      </c>
      <c r="F467">
        <v>1</v>
      </c>
      <c r="G467" s="34">
        <v>0.1</v>
      </c>
      <c r="H467">
        <v>1</v>
      </c>
      <c r="I467" s="34">
        <v>-0.11111474399674215</v>
      </c>
      <c r="J467">
        <v>-0.27775203487993688</v>
      </c>
      <c r="K467">
        <v>3.0105832153154255</v>
      </c>
      <c r="L467">
        <v>-1.4915456438746685E-2</v>
      </c>
      <c r="M467" s="34">
        <v>6.7892483923484265E-2</v>
      </c>
      <c r="N467">
        <v>-0.34835258032152983</v>
      </c>
      <c r="O467">
        <v>1.1681104700875042</v>
      </c>
      <c r="P467">
        <v>1.8809236363105413</v>
      </c>
      <c r="Q467" s="34">
        <v>-6.0018369413377196E-3</v>
      </c>
      <c r="R467" s="46">
        <v>25</v>
      </c>
      <c r="S467">
        <v>-2E-3</v>
      </c>
      <c r="T467">
        <v>5</v>
      </c>
      <c r="U467" t="s">
        <v>389</v>
      </c>
      <c r="V467" s="10" t="s">
        <v>400</v>
      </c>
      <c r="W467" t="s">
        <v>392</v>
      </c>
      <c r="X467" s="10" t="s">
        <v>393</v>
      </c>
    </row>
    <row r="468" spans="1:49">
      <c r="C468" s="59" t="s">
        <v>818</v>
      </c>
      <c r="D468" s="59" t="s">
        <v>818</v>
      </c>
      <c r="E468" s="61" t="s">
        <v>818</v>
      </c>
      <c r="F468">
        <v>1</v>
      </c>
      <c r="U468">
        <v>62</v>
      </c>
      <c r="V468">
        <v>67.2</v>
      </c>
      <c r="W468">
        <v>73.900000000000006</v>
      </c>
      <c r="X468">
        <v>80.599999999999994</v>
      </c>
    </row>
    <row r="469" spans="1:49">
      <c r="A469" s="10" t="s">
        <v>534</v>
      </c>
      <c r="B469" s="62" t="s">
        <v>589</v>
      </c>
      <c r="C469" s="59" t="s">
        <v>818</v>
      </c>
      <c r="D469" s="59" t="s">
        <v>818</v>
      </c>
      <c r="E469" s="61" t="s">
        <v>818</v>
      </c>
      <c r="F469">
        <v>1</v>
      </c>
      <c r="G469" s="34">
        <v>0.15</v>
      </c>
      <c r="H469">
        <v>1</v>
      </c>
      <c r="I469" s="34">
        <v>-7.5980791757265201E-2</v>
      </c>
      <c r="J469">
        <v>-0.26122969924192779</v>
      </c>
      <c r="K469">
        <v>2.9614434559930234</v>
      </c>
      <c r="L469">
        <v>-1.2468949938299091E-3</v>
      </c>
      <c r="M469" s="34">
        <v>0.1712953967601008</v>
      </c>
      <c r="N469">
        <v>-0.46799319559264041</v>
      </c>
      <c r="O469">
        <v>1.041909206936201</v>
      </c>
      <c r="P469">
        <v>1.9353166538963389</v>
      </c>
      <c r="Q469" s="34">
        <v>-6.3187564570297032E-3</v>
      </c>
      <c r="R469" s="46">
        <v>25</v>
      </c>
      <c r="S469">
        <v>-1.8E-3</v>
      </c>
      <c r="T469">
        <v>3.5</v>
      </c>
      <c r="U469" t="s">
        <v>375</v>
      </c>
      <c r="V469" s="10" t="s">
        <v>486</v>
      </c>
      <c r="X469" s="10"/>
    </row>
    <row r="470" spans="1:49">
      <c r="C470" s="59" t="s">
        <v>818</v>
      </c>
      <c r="D470" s="59" t="s">
        <v>818</v>
      </c>
      <c r="E470" s="61" t="s">
        <v>818</v>
      </c>
      <c r="F470">
        <v>1</v>
      </c>
      <c r="U470">
        <v>45.7</v>
      </c>
      <c r="V470">
        <v>87.4</v>
      </c>
    </row>
    <row r="471" spans="1:49">
      <c r="A471" t="s">
        <v>495</v>
      </c>
      <c r="B471" t="s">
        <v>589</v>
      </c>
      <c r="C471" s="59" t="s">
        <v>623</v>
      </c>
      <c r="D471" s="59" t="s">
        <v>833</v>
      </c>
      <c r="E471" s="61" t="s">
        <v>818</v>
      </c>
      <c r="F471">
        <v>1</v>
      </c>
      <c r="G471" s="34">
        <v>0.1</v>
      </c>
      <c r="H471">
        <v>0.35</v>
      </c>
      <c r="I471" s="34">
        <v>0</v>
      </c>
      <c r="J471">
        <v>-1.3433000000123589</v>
      </c>
      <c r="K471">
        <v>3.3685000000022169</v>
      </c>
      <c r="L471">
        <v>-1.4400000000132083E-2</v>
      </c>
      <c r="M471" s="34">
        <v>0</v>
      </c>
      <c r="N471">
        <v>-0.53329999995653532</v>
      </c>
      <c r="O471">
        <v>1.1199999999923513</v>
      </c>
      <c r="P471">
        <v>1.8733000000004474</v>
      </c>
      <c r="Q471" s="34">
        <v>-6.3265647623456794E-3</v>
      </c>
      <c r="R471" s="46">
        <v>25</v>
      </c>
      <c r="S471">
        <v>-2E-3</v>
      </c>
      <c r="T471">
        <v>10</v>
      </c>
      <c r="U471" s="34" t="s">
        <v>363</v>
      </c>
      <c r="V471" t="s">
        <v>382</v>
      </c>
      <c r="W471" t="s">
        <v>385</v>
      </c>
      <c r="X471" t="s">
        <v>386</v>
      </c>
      <c r="Y471" t="s">
        <v>387</v>
      </c>
      <c r="Z471">
        <v>0</v>
      </c>
      <c r="AA471">
        <v>0</v>
      </c>
      <c r="AB471">
        <v>0</v>
      </c>
      <c r="AC471">
        <v>0</v>
      </c>
      <c r="AD471">
        <v>0</v>
      </c>
      <c r="AE471">
        <v>0</v>
      </c>
      <c r="AF471">
        <v>0</v>
      </c>
      <c r="AG471">
        <v>0</v>
      </c>
      <c r="AH471">
        <v>0</v>
      </c>
      <c r="AI471">
        <v>0</v>
      </c>
      <c r="AJ471">
        <v>0</v>
      </c>
      <c r="AK471">
        <v>0</v>
      </c>
      <c r="AL471">
        <v>0</v>
      </c>
      <c r="AM471">
        <v>0</v>
      </c>
      <c r="AN471">
        <v>0</v>
      </c>
      <c r="AO471">
        <v>0</v>
      </c>
      <c r="AP471">
        <v>0</v>
      </c>
      <c r="AQ471">
        <v>0</v>
      </c>
      <c r="AR471">
        <v>0</v>
      </c>
      <c r="AS471">
        <v>0</v>
      </c>
      <c r="AT471">
        <v>0</v>
      </c>
      <c r="AU471">
        <v>0</v>
      </c>
      <c r="AV471">
        <v>0</v>
      </c>
      <c r="AW471">
        <v>0</v>
      </c>
    </row>
    <row r="472" spans="1:49">
      <c r="C472" s="59" t="s">
        <v>818</v>
      </c>
      <c r="D472" s="59" t="s">
        <v>818</v>
      </c>
      <c r="E472" s="61" t="s">
        <v>818</v>
      </c>
      <c r="F472">
        <v>1</v>
      </c>
      <c r="U472" s="34">
        <v>30.6</v>
      </c>
      <c r="V472">
        <v>35.200000000000003</v>
      </c>
      <c r="W472">
        <v>39.799999999999997</v>
      </c>
      <c r="X472">
        <v>45.7</v>
      </c>
      <c r="Y472">
        <v>51.7</v>
      </c>
      <c r="Z472">
        <v>0</v>
      </c>
      <c r="AA472">
        <v>0</v>
      </c>
      <c r="AB472">
        <v>0</v>
      </c>
      <c r="AC472">
        <v>0</v>
      </c>
      <c r="AD472">
        <v>0</v>
      </c>
      <c r="AE472">
        <v>0</v>
      </c>
      <c r="AF472">
        <v>0</v>
      </c>
      <c r="AG472">
        <v>0</v>
      </c>
      <c r="AH472">
        <v>0</v>
      </c>
      <c r="AI472">
        <v>0</v>
      </c>
      <c r="AJ472">
        <v>0</v>
      </c>
      <c r="AK472">
        <v>0</v>
      </c>
      <c r="AL472">
        <v>0</v>
      </c>
      <c r="AM472">
        <v>0</v>
      </c>
      <c r="AN472">
        <v>0</v>
      </c>
      <c r="AO472">
        <v>0</v>
      </c>
      <c r="AP472">
        <v>0</v>
      </c>
      <c r="AQ472">
        <v>0</v>
      </c>
      <c r="AR472">
        <v>0</v>
      </c>
      <c r="AS472">
        <v>0</v>
      </c>
      <c r="AT472">
        <v>0</v>
      </c>
      <c r="AU472">
        <v>0</v>
      </c>
      <c r="AV472">
        <v>0</v>
      </c>
      <c r="AW472">
        <v>0</v>
      </c>
    </row>
    <row r="473" spans="1:49">
      <c r="A473" t="s">
        <v>496</v>
      </c>
      <c r="B473" t="s">
        <v>589</v>
      </c>
      <c r="C473" s="59" t="s">
        <v>625</v>
      </c>
      <c r="D473" s="59" t="s">
        <v>833</v>
      </c>
      <c r="E473" s="61" t="s">
        <v>818</v>
      </c>
      <c r="F473">
        <v>1</v>
      </c>
      <c r="G473" s="34">
        <v>0.1</v>
      </c>
      <c r="H473">
        <v>0.7</v>
      </c>
      <c r="I473" s="34">
        <v>0</v>
      </c>
      <c r="J473">
        <v>-0.52289999999965742</v>
      </c>
      <c r="K473">
        <v>3.0632999999999133</v>
      </c>
      <c r="L473">
        <v>-8.0999999999932411E-3</v>
      </c>
      <c r="M473" s="34">
        <v>0.18347578347580021</v>
      </c>
      <c r="N473">
        <v>-0.49532763532766605</v>
      </c>
      <c r="O473">
        <v>0.89390883190884807</v>
      </c>
      <c r="P473">
        <v>1.8399430199430173</v>
      </c>
      <c r="Q473" s="34">
        <v>-6.6181818181818104E-3</v>
      </c>
      <c r="R473" s="46">
        <v>25</v>
      </c>
      <c r="S473">
        <v>-1.8E-3</v>
      </c>
      <c r="T473">
        <v>10</v>
      </c>
      <c r="U473" s="34" t="s">
        <v>385</v>
      </c>
      <c r="V473" t="s">
        <v>386</v>
      </c>
      <c r="W473" t="s">
        <v>387</v>
      </c>
      <c r="X473" t="s">
        <v>388</v>
      </c>
      <c r="Y473" t="s">
        <v>389</v>
      </c>
      <c r="Z473" t="s">
        <v>400</v>
      </c>
      <c r="AA473" t="s">
        <v>392</v>
      </c>
      <c r="AB473">
        <v>0</v>
      </c>
      <c r="AC473">
        <v>0</v>
      </c>
      <c r="AD473">
        <v>0</v>
      </c>
      <c r="AE473">
        <v>0</v>
      </c>
      <c r="AF473">
        <v>0</v>
      </c>
      <c r="AG473">
        <v>0</v>
      </c>
      <c r="AH473">
        <v>0</v>
      </c>
      <c r="AI473">
        <v>0</v>
      </c>
      <c r="AJ473">
        <v>0</v>
      </c>
      <c r="AK473">
        <v>0</v>
      </c>
      <c r="AL473">
        <v>0</v>
      </c>
      <c r="AM473">
        <v>0</v>
      </c>
      <c r="AN473">
        <v>0</v>
      </c>
      <c r="AO473">
        <v>0</v>
      </c>
      <c r="AP473">
        <v>0</v>
      </c>
      <c r="AQ473">
        <v>0</v>
      </c>
      <c r="AR473">
        <v>0</v>
      </c>
      <c r="AS473">
        <v>0</v>
      </c>
      <c r="AT473">
        <v>0</v>
      </c>
      <c r="AU473">
        <v>0</v>
      </c>
      <c r="AV473">
        <v>0</v>
      </c>
      <c r="AW473">
        <v>0</v>
      </c>
    </row>
    <row r="474" spans="1:49">
      <c r="C474" s="59" t="s">
        <v>818</v>
      </c>
      <c r="D474" s="59" t="s">
        <v>818</v>
      </c>
      <c r="E474" s="61" t="s">
        <v>818</v>
      </c>
      <c r="F474">
        <v>1</v>
      </c>
      <c r="U474" s="34">
        <v>39.799999999999997</v>
      </c>
      <c r="V474">
        <v>45.7</v>
      </c>
      <c r="W474">
        <v>51.7</v>
      </c>
      <c r="X474">
        <v>56.8</v>
      </c>
      <c r="Y474">
        <v>62</v>
      </c>
      <c r="Z474">
        <v>67.2</v>
      </c>
      <c r="AA474">
        <v>73.900000000000006</v>
      </c>
      <c r="AB474">
        <v>0</v>
      </c>
      <c r="AC474">
        <v>0</v>
      </c>
      <c r="AD474">
        <v>0</v>
      </c>
      <c r="AE474">
        <v>0</v>
      </c>
      <c r="AF474">
        <v>0</v>
      </c>
      <c r="AG474">
        <v>0</v>
      </c>
      <c r="AH474">
        <v>0</v>
      </c>
      <c r="AI474">
        <v>0</v>
      </c>
      <c r="AJ474">
        <v>0</v>
      </c>
      <c r="AK474">
        <v>0</v>
      </c>
      <c r="AL474">
        <v>0</v>
      </c>
      <c r="AM474">
        <v>0</v>
      </c>
      <c r="AN474">
        <v>0</v>
      </c>
      <c r="AO474">
        <v>0</v>
      </c>
      <c r="AP474">
        <v>0</v>
      </c>
      <c r="AQ474">
        <v>0</v>
      </c>
      <c r="AR474">
        <v>0</v>
      </c>
      <c r="AS474">
        <v>0</v>
      </c>
      <c r="AT474">
        <v>0</v>
      </c>
      <c r="AU474">
        <v>0</v>
      </c>
      <c r="AV474">
        <v>0</v>
      </c>
      <c r="AW474">
        <v>0</v>
      </c>
    </row>
    <row r="475" spans="1:49">
      <c r="A475" s="10" t="s">
        <v>578</v>
      </c>
      <c r="B475" s="62" t="s">
        <v>589</v>
      </c>
      <c r="C475" s="59" t="s">
        <v>625</v>
      </c>
      <c r="D475" s="59" t="s">
        <v>832</v>
      </c>
      <c r="E475" s="61" t="s">
        <v>818</v>
      </c>
      <c r="F475">
        <v>1</v>
      </c>
      <c r="G475" s="34">
        <v>0.1</v>
      </c>
      <c r="H475">
        <v>1</v>
      </c>
      <c r="I475" s="34">
        <v>-0.13442253197783097</v>
      </c>
      <c r="J475">
        <v>-0.18110594863958646</v>
      </c>
      <c r="K475">
        <v>2.9555256243854138</v>
      </c>
      <c r="L475">
        <v>-6.4851237679963494E-3</v>
      </c>
      <c r="M475" s="34">
        <v>0.16819583749584241</v>
      </c>
      <c r="N475">
        <v>-0.45426760239761044</v>
      </c>
      <c r="O475">
        <v>1.0307456232933772</v>
      </c>
      <c r="P475">
        <v>1.8876754166083907</v>
      </c>
      <c r="Q475" s="34">
        <v>-5.5695900451485153E-3</v>
      </c>
      <c r="R475" s="46">
        <v>25</v>
      </c>
      <c r="S475">
        <v>-1.8E-3</v>
      </c>
      <c r="T475">
        <v>5</v>
      </c>
      <c r="U475" t="s">
        <v>388</v>
      </c>
      <c r="V475" t="s">
        <v>389</v>
      </c>
      <c r="W475" t="s">
        <v>400</v>
      </c>
      <c r="X475" t="s">
        <v>392</v>
      </c>
      <c r="Y475" t="s">
        <v>393</v>
      </c>
    </row>
    <row r="476" spans="1:49">
      <c r="C476" s="59" t="s">
        <v>818</v>
      </c>
      <c r="D476" s="59" t="s">
        <v>818</v>
      </c>
      <c r="E476" s="61" t="s">
        <v>818</v>
      </c>
      <c r="F476">
        <v>1</v>
      </c>
      <c r="U476">
        <v>56.8</v>
      </c>
      <c r="V476">
        <v>62</v>
      </c>
      <c r="W476">
        <v>67.2</v>
      </c>
      <c r="X476">
        <v>73.900000000000006</v>
      </c>
      <c r="Y476">
        <v>80.599999999999994</v>
      </c>
    </row>
    <row r="477" spans="1:49">
      <c r="A477" s="62" t="s">
        <v>816</v>
      </c>
      <c r="B477" s="62" t="s">
        <v>589</v>
      </c>
      <c r="C477" s="59" t="s">
        <v>796</v>
      </c>
      <c r="D477" s="59" t="s">
        <v>833</v>
      </c>
      <c r="E477" s="61" t="s">
        <v>818</v>
      </c>
      <c r="F477">
        <v>1</v>
      </c>
      <c r="G477" s="34">
        <v>0.05</v>
      </c>
      <c r="H477">
        <v>0.25</v>
      </c>
      <c r="I477" s="34">
        <v>-1.0160266666668467</v>
      </c>
      <c r="J477">
        <v>-2.9640007999999067</v>
      </c>
      <c r="K477">
        <v>6.2764864566666514</v>
      </c>
      <c r="L477">
        <v>-2.1673374999992105E-3</v>
      </c>
      <c r="M477" s="34">
        <v>5.9677346666655744</v>
      </c>
      <c r="N477">
        <v>-4.9344624333327989</v>
      </c>
      <c r="O477">
        <v>3.2782069183332587</v>
      </c>
      <c r="P477">
        <v>1.845448373333336</v>
      </c>
      <c r="Q477" s="34">
        <v>-6.6202614281188127E-3</v>
      </c>
      <c r="R477" s="46">
        <v>25</v>
      </c>
      <c r="S477">
        <v>-2E-3</v>
      </c>
      <c r="T477">
        <v>18</v>
      </c>
      <c r="U477" s="34" t="s">
        <v>380</v>
      </c>
      <c r="V477" t="s">
        <v>381</v>
      </c>
      <c r="W477" s="34" t="s">
        <v>363</v>
      </c>
      <c r="X477" t="s">
        <v>382</v>
      </c>
    </row>
    <row r="478" spans="1:49">
      <c r="C478" s="59" t="s">
        <v>818</v>
      </c>
      <c r="D478" s="59" t="s">
        <v>818</v>
      </c>
      <c r="E478" s="61" t="s">
        <v>818</v>
      </c>
      <c r="F478">
        <v>1</v>
      </c>
      <c r="U478" s="34">
        <v>23.5</v>
      </c>
      <c r="V478">
        <v>26.8</v>
      </c>
      <c r="W478" s="34">
        <v>30.6</v>
      </c>
      <c r="X478">
        <v>35.200000000000003</v>
      </c>
    </row>
    <row r="479" spans="1:49">
      <c r="A479" s="62" t="s">
        <v>809</v>
      </c>
      <c r="B479" s="62" t="s">
        <v>589</v>
      </c>
      <c r="C479" s="59" t="s">
        <v>635</v>
      </c>
      <c r="D479" s="59" t="s">
        <v>833</v>
      </c>
      <c r="E479" s="61" t="s">
        <v>818</v>
      </c>
      <c r="F479">
        <v>1</v>
      </c>
      <c r="G479" s="34">
        <v>0.15</v>
      </c>
      <c r="H479">
        <v>1</v>
      </c>
      <c r="I479" s="34">
        <v>-0.11492526610644713</v>
      </c>
      <c r="J479">
        <v>-0.22533939495797625</v>
      </c>
      <c r="K479">
        <v>2.9697062375350121</v>
      </c>
      <c r="L479">
        <v>-6.865686470588328E-3</v>
      </c>
      <c r="M479" s="34">
        <v>0.151312603083186</v>
      </c>
      <c r="N479">
        <v>-0.42283856525826247</v>
      </c>
      <c r="O479">
        <v>0.92729979352020153</v>
      </c>
      <c r="P479">
        <v>1.9207552686548752</v>
      </c>
      <c r="Q479" s="34">
        <v>-5.798743562772277E-3</v>
      </c>
      <c r="R479" s="46">
        <v>25</v>
      </c>
      <c r="S479">
        <v>-1.8E-3</v>
      </c>
      <c r="T479">
        <v>5</v>
      </c>
      <c r="U479" t="s">
        <v>388</v>
      </c>
      <c r="V479" t="s">
        <v>389</v>
      </c>
      <c r="W479" t="s">
        <v>400</v>
      </c>
      <c r="X479" t="s">
        <v>392</v>
      </c>
      <c r="Y479" t="s">
        <v>393</v>
      </c>
    </row>
    <row r="480" spans="1:49">
      <c r="C480" s="59" t="s">
        <v>818</v>
      </c>
      <c r="D480" s="59" t="s">
        <v>818</v>
      </c>
      <c r="E480" s="61" t="s">
        <v>818</v>
      </c>
      <c r="F480">
        <v>1</v>
      </c>
      <c r="U480">
        <v>56.8</v>
      </c>
      <c r="V480">
        <v>62</v>
      </c>
      <c r="W480">
        <v>67.2</v>
      </c>
      <c r="X480">
        <v>73.900000000000006</v>
      </c>
      <c r="Y480">
        <v>80.599999999999994</v>
      </c>
    </row>
    <row r="481" spans="1:91">
      <c r="A481" s="62" t="s">
        <v>810</v>
      </c>
      <c r="B481" s="62" t="s">
        <v>589</v>
      </c>
      <c r="C481" s="59" t="s">
        <v>635</v>
      </c>
      <c r="D481" s="59" t="s">
        <v>833</v>
      </c>
      <c r="E481" s="61" t="s">
        <v>818</v>
      </c>
      <c r="F481">
        <v>1</v>
      </c>
      <c r="G481" s="34">
        <v>0.15</v>
      </c>
      <c r="H481">
        <v>1</v>
      </c>
      <c r="I481" s="34">
        <v>-0.11492526610644713</v>
      </c>
      <c r="J481">
        <v>-0.22533939495797625</v>
      </c>
      <c r="K481">
        <v>2.9697062375350121</v>
      </c>
      <c r="L481">
        <v>-6.865686470588328E-3</v>
      </c>
      <c r="M481" s="34">
        <v>0.151312603083186</v>
      </c>
      <c r="N481">
        <v>-0.42283856525826247</v>
      </c>
      <c r="O481">
        <v>0.92729979352020153</v>
      </c>
      <c r="P481">
        <v>1.9207552686548752</v>
      </c>
      <c r="Q481" s="34">
        <v>-5.798743562772277E-3</v>
      </c>
      <c r="R481" s="46">
        <v>25</v>
      </c>
      <c r="S481">
        <v>-1.8E-3</v>
      </c>
      <c r="T481">
        <v>5</v>
      </c>
      <c r="U481" t="s">
        <v>386</v>
      </c>
      <c r="V481" t="s">
        <v>387</v>
      </c>
      <c r="W481" t="s">
        <v>388</v>
      </c>
      <c r="X481" t="s">
        <v>389</v>
      </c>
    </row>
    <row r="482" spans="1:91">
      <c r="C482" s="59" t="s">
        <v>818</v>
      </c>
      <c r="D482" s="59" t="s">
        <v>818</v>
      </c>
      <c r="E482" s="61" t="s">
        <v>818</v>
      </c>
      <c r="F482">
        <v>1</v>
      </c>
      <c r="U482">
        <v>45.7</v>
      </c>
      <c r="V482">
        <v>51.7</v>
      </c>
      <c r="W482">
        <v>56.8</v>
      </c>
      <c r="X482">
        <v>62</v>
      </c>
    </row>
    <row r="483" spans="1:91">
      <c r="A483" t="s">
        <v>497</v>
      </c>
      <c r="B483" t="s">
        <v>589</v>
      </c>
      <c r="C483" s="59" t="s">
        <v>627</v>
      </c>
      <c r="D483" s="59" t="s">
        <v>833</v>
      </c>
      <c r="E483" s="61" t="s">
        <v>818</v>
      </c>
      <c r="F483">
        <v>1</v>
      </c>
      <c r="G483" s="34">
        <v>0.1</v>
      </c>
      <c r="H483">
        <v>0.5</v>
      </c>
      <c r="I483" s="34">
        <v>0</v>
      </c>
      <c r="J483">
        <v>-1.0766999999959226</v>
      </c>
      <c r="K483">
        <v>3.2484999999993263</v>
      </c>
      <c r="L483">
        <v>-5.0999999999629128E-3</v>
      </c>
      <c r="M483" s="34">
        <v>0</v>
      </c>
      <c r="N483">
        <v>-0.53329999995653532</v>
      </c>
      <c r="O483">
        <v>1.1199999999923513</v>
      </c>
      <c r="P483">
        <v>1.8733000000004474</v>
      </c>
      <c r="Q483" s="34">
        <v>-7.0909090909090904E-3</v>
      </c>
      <c r="R483" s="46">
        <v>25</v>
      </c>
      <c r="S483">
        <v>-1.8E-3</v>
      </c>
      <c r="T483">
        <v>15</v>
      </c>
      <c r="U483" s="34" t="s">
        <v>363</v>
      </c>
      <c r="V483" t="s">
        <v>382</v>
      </c>
      <c r="W483" t="s">
        <v>385</v>
      </c>
      <c r="X483" t="s">
        <v>386</v>
      </c>
      <c r="Y483">
        <v>0</v>
      </c>
      <c r="Z483">
        <v>0</v>
      </c>
      <c r="AA483">
        <v>0</v>
      </c>
      <c r="AB483">
        <v>0</v>
      </c>
      <c r="AC483">
        <v>0</v>
      </c>
      <c r="AD483">
        <v>0</v>
      </c>
      <c r="AE483">
        <v>0</v>
      </c>
      <c r="AF483">
        <v>0</v>
      </c>
      <c r="AG483">
        <v>0</v>
      </c>
      <c r="AH483">
        <v>0</v>
      </c>
      <c r="AI483">
        <v>0</v>
      </c>
      <c r="AJ483">
        <v>0</v>
      </c>
      <c r="AK483">
        <v>0</v>
      </c>
      <c r="AL483">
        <v>0</v>
      </c>
      <c r="AM483">
        <v>0</v>
      </c>
      <c r="AN483">
        <v>0</v>
      </c>
      <c r="AO483">
        <v>0</v>
      </c>
      <c r="AP483">
        <v>0</v>
      </c>
      <c r="AQ483">
        <v>0</v>
      </c>
      <c r="AR483">
        <v>0</v>
      </c>
      <c r="AS483">
        <v>0</v>
      </c>
      <c r="AT483">
        <v>0</v>
      </c>
      <c r="AU483">
        <v>0</v>
      </c>
      <c r="AV483">
        <v>0</v>
      </c>
      <c r="AW483">
        <v>0</v>
      </c>
    </row>
    <row r="484" spans="1:91">
      <c r="C484" s="59" t="s">
        <v>818</v>
      </c>
      <c r="D484" s="59" t="s">
        <v>818</v>
      </c>
      <c r="E484" s="61" t="s">
        <v>818</v>
      </c>
      <c r="F484">
        <v>1</v>
      </c>
      <c r="U484" s="34">
        <v>30.6</v>
      </c>
      <c r="V484">
        <v>35.200000000000003</v>
      </c>
      <c r="W484">
        <v>39.799999999999997</v>
      </c>
      <c r="X484">
        <v>45.7</v>
      </c>
      <c r="Y484">
        <v>0</v>
      </c>
      <c r="Z484">
        <v>0</v>
      </c>
      <c r="AA484">
        <v>0</v>
      </c>
      <c r="AB484">
        <v>0</v>
      </c>
      <c r="AC484">
        <v>0</v>
      </c>
      <c r="AD484">
        <v>0</v>
      </c>
      <c r="AE484">
        <v>0</v>
      </c>
      <c r="AF484">
        <v>0</v>
      </c>
      <c r="AG484">
        <v>0</v>
      </c>
      <c r="AH484">
        <v>0</v>
      </c>
      <c r="AI484">
        <v>0</v>
      </c>
      <c r="AJ484">
        <v>0</v>
      </c>
      <c r="AK484">
        <v>0</v>
      </c>
      <c r="AL484">
        <v>0</v>
      </c>
      <c r="AM484">
        <v>0</v>
      </c>
      <c r="AN484">
        <v>0</v>
      </c>
      <c r="AO484">
        <v>0</v>
      </c>
      <c r="AP484">
        <v>0</v>
      </c>
      <c r="AQ484">
        <v>0</v>
      </c>
      <c r="AR484">
        <v>0</v>
      </c>
      <c r="AS484">
        <v>0</v>
      </c>
      <c r="AT484">
        <v>0</v>
      </c>
      <c r="AU484">
        <v>0</v>
      </c>
      <c r="AV484">
        <v>0</v>
      </c>
      <c r="AW484">
        <v>0</v>
      </c>
    </row>
    <row r="485" spans="1:91">
      <c r="C485" s="59" t="s">
        <v>818</v>
      </c>
      <c r="D485" s="59" t="s">
        <v>818</v>
      </c>
      <c r="E485" s="61" t="s">
        <v>818</v>
      </c>
      <c r="F485">
        <v>1</v>
      </c>
      <c r="I485" s="31"/>
      <c r="J485" s="2"/>
      <c r="K485" s="2"/>
      <c r="L485" s="2"/>
      <c r="M485" s="31"/>
      <c r="N485" s="2"/>
      <c r="O485" s="3"/>
      <c r="P485" s="3"/>
      <c r="Q485" s="37"/>
      <c r="R485" s="42"/>
      <c r="S485" s="3"/>
      <c r="T485" s="3"/>
      <c r="U485" s="37"/>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row>
    <row r="486" spans="1:91">
      <c r="C486" s="59" t="s">
        <v>818</v>
      </c>
      <c r="D486" s="59" t="s">
        <v>818</v>
      </c>
      <c r="E486" s="61" t="s">
        <v>818</v>
      </c>
      <c r="F486">
        <v>1</v>
      </c>
      <c r="I486" s="32"/>
      <c r="J486" s="5"/>
      <c r="K486" s="5"/>
      <c r="L486" s="5"/>
      <c r="M486" s="32"/>
      <c r="N486" s="5"/>
      <c r="O486" s="8"/>
      <c r="P486" s="8"/>
      <c r="Q486" s="38"/>
      <c r="R486" s="45"/>
      <c r="S486" s="8"/>
      <c r="T486" s="8"/>
      <c r="U486" s="40"/>
      <c r="V486" s="1"/>
      <c r="W486" s="1"/>
      <c r="X486" s="1"/>
      <c r="Y486" s="1"/>
      <c r="Z486" s="1"/>
      <c r="AA486" s="1"/>
      <c r="AB486" s="1"/>
      <c r="AC486" s="1"/>
      <c r="AD486" s="1"/>
      <c r="AE486" s="1"/>
      <c r="AF486" s="1"/>
      <c r="AG486" s="1"/>
      <c r="AH486" s="1"/>
      <c r="AI486" s="1"/>
      <c r="AJ486" s="1"/>
      <c r="AK486" s="1"/>
      <c r="AL486" s="1"/>
      <c r="AM486" s="1"/>
      <c r="AN486" s="1"/>
      <c r="AO486" s="1"/>
      <c r="AP486" s="1"/>
      <c r="AQ486" s="1"/>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row>
    <row r="487" spans="1:91">
      <c r="A487" s="65" t="s">
        <v>778</v>
      </c>
      <c r="B487" s="65"/>
      <c r="C487" s="59" t="s">
        <v>818</v>
      </c>
      <c r="D487" s="59" t="s">
        <v>818</v>
      </c>
      <c r="E487" s="61" t="s">
        <v>818</v>
      </c>
      <c r="F487">
        <v>1</v>
      </c>
      <c r="I487" s="31"/>
      <c r="J487" s="2"/>
      <c r="K487" s="2"/>
      <c r="L487" s="2"/>
      <c r="M487" s="31"/>
      <c r="N487" s="2"/>
      <c r="O487" s="3"/>
      <c r="P487" s="3"/>
      <c r="Q487" s="37"/>
      <c r="R487" s="42"/>
      <c r="S487" s="3"/>
      <c r="T487" s="3"/>
      <c r="U487" s="37"/>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row>
    <row r="488" spans="1:91">
      <c r="C488" s="59" t="s">
        <v>818</v>
      </c>
      <c r="D488" s="59" t="s">
        <v>818</v>
      </c>
      <c r="E488" s="61" t="s">
        <v>818</v>
      </c>
      <c r="F488">
        <v>1</v>
      </c>
      <c r="I488" s="32"/>
      <c r="J488" s="5"/>
      <c r="K488" s="5"/>
      <c r="L488" s="5"/>
      <c r="M488" s="32"/>
      <c r="N488" s="5"/>
      <c r="O488" s="8"/>
      <c r="P488" s="8"/>
      <c r="Q488" s="38"/>
      <c r="R488" s="45"/>
      <c r="S488" s="8"/>
      <c r="T488" s="8"/>
      <c r="U488" s="40"/>
      <c r="V488" s="1"/>
      <c r="W488" s="1"/>
      <c r="X488" s="1"/>
      <c r="Y488" s="1"/>
      <c r="Z488" s="1"/>
      <c r="AA488" s="1"/>
      <c r="AB488" s="1"/>
      <c r="AC488" s="1"/>
      <c r="AD488" s="1"/>
      <c r="AE488" s="1"/>
      <c r="AF488" s="1"/>
      <c r="AG488" s="1"/>
      <c r="AH488" s="1"/>
      <c r="AI488" s="1"/>
      <c r="AJ488" s="1"/>
      <c r="AK488" s="1"/>
      <c r="AL488" s="1"/>
      <c r="AM488" s="1"/>
      <c r="AN488" s="1"/>
      <c r="AO488" s="1"/>
      <c r="AP488" s="1"/>
      <c r="AQ488" s="1"/>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row>
    <row r="489" spans="1:91">
      <c r="A489" t="s">
        <v>846</v>
      </c>
      <c r="B489" t="s">
        <v>731</v>
      </c>
      <c r="C489" s="59" t="s">
        <v>625</v>
      </c>
      <c r="D489" s="59" t="s">
        <v>847</v>
      </c>
      <c r="E489" s="61" t="s">
        <v>818</v>
      </c>
      <c r="F489">
        <v>1</v>
      </c>
      <c r="G489" s="34">
        <v>0.15</v>
      </c>
      <c r="H489">
        <v>1</v>
      </c>
      <c r="I489" s="34">
        <v>-8.4431424501424032E-2</v>
      </c>
      <c r="J489">
        <v>-4.6817528490026815E-2</v>
      </c>
      <c r="K489">
        <v>2.9193895514244996</v>
      </c>
      <c r="L489">
        <v>-1.2431198433048376E-2</v>
      </c>
      <c r="M489" s="34">
        <v>-3.8261290787642038E-2</v>
      </c>
      <c r="N489">
        <v>-9.9826128976907832E-2</v>
      </c>
      <c r="O489">
        <v>0.7844323694190134</v>
      </c>
      <c r="P489">
        <v>1.8393178243455366</v>
      </c>
      <c r="Q489" s="34">
        <v>-2.4301891632653064E-3</v>
      </c>
      <c r="R489" s="46">
        <v>25</v>
      </c>
      <c r="S489">
        <v>-1.6000000000000001E-3</v>
      </c>
      <c r="T489">
        <v>8</v>
      </c>
      <c r="U489" s="34">
        <v>26</v>
      </c>
      <c r="V489">
        <v>27</v>
      </c>
      <c r="W489">
        <v>28</v>
      </c>
      <c r="X489">
        <v>29</v>
      </c>
    </row>
    <row r="490" spans="1:91">
      <c r="C490" s="59" t="s">
        <v>818</v>
      </c>
      <c r="D490" s="59" t="s">
        <v>818</v>
      </c>
      <c r="E490" s="61" t="s">
        <v>818</v>
      </c>
      <c r="F490">
        <v>1</v>
      </c>
      <c r="U490" s="34">
        <v>350</v>
      </c>
      <c r="V490">
        <v>375</v>
      </c>
      <c r="W490">
        <v>400</v>
      </c>
      <c r="X490">
        <v>425</v>
      </c>
    </row>
    <row r="491" spans="1:91">
      <c r="A491" t="s">
        <v>911</v>
      </c>
      <c r="B491" t="s">
        <v>731</v>
      </c>
      <c r="C491" s="59" t="s">
        <v>625</v>
      </c>
      <c r="D491" s="59" t="s">
        <v>912</v>
      </c>
      <c r="E491" s="61" t="s">
        <v>818</v>
      </c>
      <c r="F491">
        <v>1</v>
      </c>
      <c r="G491" s="34">
        <v>0.1</v>
      </c>
      <c r="H491">
        <v>1</v>
      </c>
      <c r="I491" s="34">
        <v>-9.1747895390986059E-2</v>
      </c>
      <c r="J491">
        <v>2.348986011180329E-2</v>
      </c>
      <c r="K491">
        <v>2.8787768474276763</v>
      </c>
      <c r="L491">
        <v>-6.5157136484940981E-3</v>
      </c>
      <c r="M491" s="34">
        <v>0.1805942153520545</v>
      </c>
      <c r="N491">
        <v>-0.51351301355962364</v>
      </c>
      <c r="O491">
        <v>1.0222887914303611</v>
      </c>
      <c r="P491">
        <v>1.747361290177208</v>
      </c>
      <c r="Q491" s="34">
        <v>-2.0449523387755103E-3</v>
      </c>
      <c r="R491" s="46">
        <v>25</v>
      </c>
      <c r="S491">
        <v>-1.6000000000000001E-3</v>
      </c>
      <c r="T491">
        <v>8</v>
      </c>
      <c r="U491">
        <v>29</v>
      </c>
      <c r="V491">
        <v>30</v>
      </c>
    </row>
    <row r="492" spans="1:91">
      <c r="C492" s="59" t="s">
        <v>818</v>
      </c>
      <c r="D492" s="59" t="s">
        <v>818</v>
      </c>
      <c r="E492" s="61" t="s">
        <v>818</v>
      </c>
      <c r="F492">
        <v>1</v>
      </c>
      <c r="U492">
        <v>425</v>
      </c>
      <c r="V492">
        <v>450</v>
      </c>
    </row>
    <row r="493" spans="1:91">
      <c r="A493" t="s">
        <v>916</v>
      </c>
      <c r="B493" t="s">
        <v>731</v>
      </c>
      <c r="C493" s="59" t="s">
        <v>626</v>
      </c>
      <c r="D493" s="59" t="s">
        <v>915</v>
      </c>
      <c r="E493" s="61" t="s">
        <v>818</v>
      </c>
      <c r="F493">
        <v>1</v>
      </c>
      <c r="G493" s="34">
        <v>0.1</v>
      </c>
      <c r="H493">
        <v>1.5</v>
      </c>
      <c r="I493" s="34">
        <v>-1.0305110206024328E-3</v>
      </c>
      <c r="J493">
        <v>-5.8727492392657767E-2</v>
      </c>
      <c r="K493">
        <v>2.9056110500981776</v>
      </c>
      <c r="L493">
        <v>-9.7255665562540044E-3</v>
      </c>
      <c r="M493" s="34">
        <v>7.8918016350799841E-2</v>
      </c>
      <c r="N493">
        <v>-0.32030245362318999</v>
      </c>
      <c r="O493">
        <v>0.90849965639167607</v>
      </c>
      <c r="P493">
        <v>1.7122579908807136</v>
      </c>
      <c r="Q493" s="34">
        <v>-1.6597653842160369E-3</v>
      </c>
      <c r="R493" s="46">
        <v>25</v>
      </c>
      <c r="S493">
        <v>-1.2040608037974685E-3</v>
      </c>
      <c r="T493">
        <v>2.5</v>
      </c>
      <c r="U493" t="s">
        <v>431</v>
      </c>
      <c r="V493">
        <v>31</v>
      </c>
      <c r="W493">
        <v>32</v>
      </c>
      <c r="X493">
        <v>33</v>
      </c>
    </row>
    <row r="494" spans="1:91">
      <c r="C494" s="59" t="s">
        <v>818</v>
      </c>
      <c r="D494" s="59" t="s">
        <v>818</v>
      </c>
      <c r="E494" s="61" t="s">
        <v>818</v>
      </c>
      <c r="F494">
        <v>1</v>
      </c>
      <c r="U494">
        <v>516</v>
      </c>
      <c r="V494">
        <v>475</v>
      </c>
      <c r="W494">
        <v>500</v>
      </c>
      <c r="X494">
        <v>525</v>
      </c>
    </row>
    <row r="495" spans="1:91">
      <c r="A495" s="62" t="s">
        <v>848</v>
      </c>
      <c r="B495" t="s">
        <v>731</v>
      </c>
      <c r="C495" s="59" t="s">
        <v>796</v>
      </c>
      <c r="D495" s="59" t="s">
        <v>834</v>
      </c>
      <c r="E495" s="61" t="s">
        <v>818</v>
      </c>
      <c r="F495">
        <v>1</v>
      </c>
      <c r="G495" s="34">
        <v>0.15</v>
      </c>
      <c r="H495">
        <v>1</v>
      </c>
      <c r="I495" s="34">
        <v>-4.9704269847801609E-2</v>
      </c>
      <c r="J495">
        <v>-6.2511785273544715E-2</v>
      </c>
      <c r="K495">
        <v>2.9199865859317127</v>
      </c>
      <c r="L495">
        <v>-1.2206540810366002E-2</v>
      </c>
      <c r="M495" s="34">
        <v>0.14902145603416286</v>
      </c>
      <c r="N495">
        <v>-0.47391485373450271</v>
      </c>
      <c r="O495">
        <v>1.0362608893005048</v>
      </c>
      <c r="P495">
        <v>1.7889739633998352</v>
      </c>
      <c r="Q495" s="34">
        <v>-2.533699482993197E-3</v>
      </c>
      <c r="R495" s="46">
        <v>25</v>
      </c>
      <c r="S495">
        <v>-1.6000000000000001E-3</v>
      </c>
      <c r="T495">
        <v>5</v>
      </c>
      <c r="U495" s="34">
        <v>26</v>
      </c>
      <c r="V495">
        <v>27</v>
      </c>
      <c r="W495">
        <v>28</v>
      </c>
    </row>
    <row r="496" spans="1:91">
      <c r="C496" s="59" t="s">
        <v>818</v>
      </c>
      <c r="D496" s="59" t="s">
        <v>818</v>
      </c>
      <c r="E496" s="61" t="s">
        <v>818</v>
      </c>
      <c r="F496">
        <v>1</v>
      </c>
      <c r="U496" s="34">
        <v>350</v>
      </c>
      <c r="V496">
        <v>375</v>
      </c>
      <c r="W496">
        <v>400</v>
      </c>
    </row>
    <row r="497" spans="1:91">
      <c r="C497" s="59" t="s">
        <v>818</v>
      </c>
      <c r="D497" s="59" t="s">
        <v>818</v>
      </c>
      <c r="E497" s="61" t="s">
        <v>818</v>
      </c>
      <c r="F497">
        <v>1</v>
      </c>
      <c r="I497" s="31"/>
      <c r="J497" s="2"/>
      <c r="K497" s="2"/>
      <c r="L497" s="2"/>
      <c r="M497" s="31"/>
      <c r="N497" s="2"/>
      <c r="O497" s="3"/>
      <c r="P497" s="3"/>
      <c r="Q497" s="37"/>
      <c r="R497" s="42"/>
      <c r="S497" s="3"/>
      <c r="T497" s="3"/>
      <c r="U497" s="37"/>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row>
    <row r="498" spans="1:91">
      <c r="C498" s="59" t="s">
        <v>818</v>
      </c>
      <c r="D498" s="59" t="s">
        <v>818</v>
      </c>
      <c r="E498" s="61" t="s">
        <v>818</v>
      </c>
      <c r="F498">
        <v>1</v>
      </c>
      <c r="I498" s="32"/>
      <c r="J498" s="5"/>
      <c r="K498" s="5"/>
      <c r="L498" s="5"/>
      <c r="M498" s="32"/>
      <c r="N498" s="5"/>
      <c r="O498" s="8"/>
      <c r="P498" s="8"/>
      <c r="Q498" s="38"/>
      <c r="R498" s="45"/>
      <c r="S498" s="8"/>
      <c r="T498" s="8"/>
      <c r="U498" s="40"/>
      <c r="V498" s="1"/>
      <c r="W498" s="1"/>
      <c r="X498" s="1"/>
      <c r="Y498" s="1"/>
      <c r="Z498" s="1"/>
      <c r="AA498" s="1"/>
      <c r="AB498" s="1"/>
      <c r="AC498" s="1"/>
      <c r="AD498" s="1"/>
      <c r="AE498" s="1"/>
      <c r="AF498" s="1"/>
      <c r="AG498" s="1"/>
      <c r="AH498" s="1"/>
      <c r="AI498" s="1"/>
      <c r="AJ498" s="1"/>
      <c r="AK498" s="1"/>
      <c r="AL498" s="1"/>
      <c r="AM498" s="1"/>
      <c r="AN498" s="1"/>
      <c r="AO498" s="1"/>
      <c r="AP498" s="1"/>
      <c r="AQ498" s="1"/>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row>
    <row r="499" spans="1:91">
      <c r="A499" s="65" t="s">
        <v>779</v>
      </c>
      <c r="B499" s="65"/>
      <c r="C499" s="59" t="s">
        <v>818</v>
      </c>
      <c r="D499" s="59" t="s">
        <v>818</v>
      </c>
      <c r="E499" s="61" t="s">
        <v>818</v>
      </c>
      <c r="F499">
        <v>1</v>
      </c>
      <c r="I499" s="31"/>
      <c r="J499" s="2"/>
      <c r="K499" s="2"/>
      <c r="L499" s="2"/>
      <c r="M499" s="31"/>
      <c r="N499" s="2"/>
      <c r="O499" s="3"/>
      <c r="P499" s="3"/>
      <c r="Q499" s="37"/>
      <c r="R499" s="42"/>
      <c r="S499" s="3"/>
      <c r="T499" s="3"/>
      <c r="U499" s="37"/>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row>
    <row r="500" spans="1:91">
      <c r="C500" s="59" t="s">
        <v>818</v>
      </c>
      <c r="D500" s="59" t="s">
        <v>818</v>
      </c>
      <c r="E500" s="61" t="s">
        <v>818</v>
      </c>
      <c r="F500">
        <v>1</v>
      </c>
      <c r="I500" s="32"/>
      <c r="J500" s="5"/>
      <c r="K500" s="5"/>
      <c r="L500" s="5"/>
      <c r="M500" s="32"/>
      <c r="N500" s="5"/>
      <c r="O500" s="8"/>
      <c r="P500" s="8"/>
      <c r="Q500" s="38"/>
      <c r="R500" s="45"/>
      <c r="S500" s="8"/>
      <c r="T500" s="8"/>
      <c r="U500" s="40"/>
      <c r="V500" s="1"/>
      <c r="W500" s="1"/>
      <c r="X500" s="1"/>
      <c r="Y500" s="1"/>
      <c r="Z500" s="1"/>
      <c r="AA500" s="1"/>
      <c r="AB500" s="1"/>
      <c r="AC500" s="1"/>
      <c r="AD500" s="1"/>
      <c r="AE500" s="1"/>
      <c r="AF500" s="1"/>
      <c r="AG500" s="1"/>
      <c r="AH500" s="1"/>
      <c r="AI500" s="1"/>
      <c r="AJ500" s="1"/>
      <c r="AK500" s="1"/>
      <c r="AL500" s="1"/>
      <c r="AM500" s="1"/>
      <c r="AN500" s="1"/>
      <c r="AO500" s="1"/>
      <c r="AP500" s="1"/>
      <c r="AQ500" s="1"/>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row>
    <row r="501" spans="1:91">
      <c r="A501" t="s">
        <v>781</v>
      </c>
      <c r="B501" t="s">
        <v>780</v>
      </c>
      <c r="C501" s="59" t="s">
        <v>625</v>
      </c>
      <c r="D501" s="59" t="s">
        <v>835</v>
      </c>
      <c r="E501" s="61" t="s">
        <v>818</v>
      </c>
      <c r="F501">
        <v>1</v>
      </c>
      <c r="G501" s="34">
        <v>0.15</v>
      </c>
      <c r="H501">
        <v>1</v>
      </c>
      <c r="I501" s="34">
        <v>3.0121053113708284E-2</v>
      </c>
      <c r="J501">
        <v>-0.33351356181342651</v>
      </c>
      <c r="K501">
        <v>2.9562601808151125</v>
      </c>
      <c r="L501">
        <v>4.8729078846048903E-3</v>
      </c>
      <c r="M501" s="34">
        <v>0.14043994828700043</v>
      </c>
      <c r="N501">
        <v>-0.38503508080154164</v>
      </c>
      <c r="O501">
        <v>0.85709215061408828</v>
      </c>
      <c r="P501">
        <v>1.6411631819004528</v>
      </c>
      <c r="Q501" s="34">
        <v>-1.8902172506930692E-3</v>
      </c>
      <c r="R501" s="46">
        <v>25</v>
      </c>
      <c r="S501">
        <v>-1E-3</v>
      </c>
      <c r="T501">
        <v>8</v>
      </c>
      <c r="U501" s="34">
        <v>10</v>
      </c>
      <c r="V501">
        <v>11</v>
      </c>
      <c r="W501">
        <v>12</v>
      </c>
    </row>
    <row r="502" spans="1:91">
      <c r="C502" s="59" t="s">
        <v>818</v>
      </c>
      <c r="D502" s="59" t="s">
        <v>818</v>
      </c>
      <c r="E502" s="61" t="s">
        <v>818</v>
      </c>
      <c r="F502">
        <v>1</v>
      </c>
      <c r="U502" s="34">
        <v>175</v>
      </c>
      <c r="V502">
        <v>210</v>
      </c>
      <c r="W502">
        <v>250</v>
      </c>
    </row>
    <row r="503" spans="1:91">
      <c r="A503" t="s">
        <v>913</v>
      </c>
      <c r="B503" t="s">
        <v>780</v>
      </c>
      <c r="C503" s="59" t="s">
        <v>625</v>
      </c>
      <c r="D503" s="59" t="s">
        <v>914</v>
      </c>
      <c r="E503" s="61" t="s">
        <v>818</v>
      </c>
      <c r="F503">
        <v>1</v>
      </c>
      <c r="G503" s="34">
        <v>0.1</v>
      </c>
      <c r="H503">
        <v>1</v>
      </c>
      <c r="I503" s="34">
        <v>-3.5326791239582683E-2</v>
      </c>
      <c r="J503">
        <v>-0.20847551041200579</v>
      </c>
      <c r="K503">
        <v>2.9462912716180316</v>
      </c>
      <c r="L503">
        <v>-4.1490591664432933E-3</v>
      </c>
      <c r="M503" s="34">
        <v>0.39802590354090078</v>
      </c>
      <c r="N503">
        <v>-0.92924980526251033</v>
      </c>
      <c r="O503">
        <v>1.1179542735250285</v>
      </c>
      <c r="P503">
        <v>1.555483744796581</v>
      </c>
      <c r="Q503" s="34">
        <v>-1.493109605821783E-3</v>
      </c>
      <c r="R503" s="46">
        <v>25</v>
      </c>
      <c r="S503">
        <v>-1E-3</v>
      </c>
      <c r="T503">
        <v>8</v>
      </c>
      <c r="U503" s="34">
        <v>13</v>
      </c>
      <c r="V503" s="404">
        <v>14</v>
      </c>
      <c r="W503" s="404">
        <v>15</v>
      </c>
      <c r="X503" s="404">
        <v>16</v>
      </c>
    </row>
    <row r="504" spans="1:91">
      <c r="C504" s="59" t="s">
        <v>818</v>
      </c>
      <c r="D504" s="59" t="s">
        <v>818</v>
      </c>
      <c r="E504" s="61" t="s">
        <v>818</v>
      </c>
      <c r="F504">
        <v>1</v>
      </c>
      <c r="U504" s="34">
        <v>275</v>
      </c>
      <c r="V504">
        <v>300</v>
      </c>
      <c r="W504">
        <v>325</v>
      </c>
      <c r="X504">
        <v>350</v>
      </c>
    </row>
  </sheetData>
  <sortState ref="A505:CU1638">
    <sortCondition ref="AW583"/>
  </sortState>
  <phoneticPr fontId="0"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dimension ref="A1:AA1002"/>
  <sheetViews>
    <sheetView topLeftCell="E1" workbookViewId="0">
      <selection activeCell="N30" sqref="N30"/>
    </sheetView>
  </sheetViews>
  <sheetFormatPr defaultRowHeight="12.75"/>
  <cols>
    <col min="1" max="1" width="10.28515625" customWidth="1"/>
    <col min="2" max="2" width="16.42578125" customWidth="1"/>
    <col min="3" max="3" width="9.140625" style="34"/>
    <col min="4" max="4" width="24.28515625" customWidth="1"/>
    <col min="8" max="8" width="24" customWidth="1"/>
    <col min="23" max="23" width="20.42578125" customWidth="1"/>
  </cols>
  <sheetData>
    <row r="1" spans="1:27">
      <c r="C1" s="34" t="s">
        <v>4</v>
      </c>
      <c r="D1" t="s">
        <v>2</v>
      </c>
      <c r="E1" t="s">
        <v>4</v>
      </c>
      <c r="F1" t="s">
        <v>7</v>
      </c>
      <c r="G1" t="s">
        <v>16</v>
      </c>
      <c r="H1" s="10" t="s">
        <v>260</v>
      </c>
      <c r="I1" t="s">
        <v>22</v>
      </c>
      <c r="J1" t="s">
        <v>24</v>
      </c>
      <c r="K1" s="10" t="s">
        <v>295</v>
      </c>
      <c r="L1" s="10" t="s">
        <v>51</v>
      </c>
      <c r="M1" s="10"/>
      <c r="N1" s="10"/>
      <c r="O1" s="10"/>
      <c r="P1" s="10" t="s">
        <v>52</v>
      </c>
      <c r="Q1" s="10" t="s">
        <v>509</v>
      </c>
      <c r="R1" s="10" t="s">
        <v>53</v>
      </c>
      <c r="S1" s="10" t="s">
        <v>544</v>
      </c>
      <c r="T1" s="10" t="s">
        <v>339</v>
      </c>
      <c r="U1" s="10"/>
      <c r="V1" s="10"/>
      <c r="X1" s="10" t="s">
        <v>55</v>
      </c>
    </row>
    <row r="2" spans="1:27">
      <c r="A2">
        <f>3+C2*2</f>
        <v>3</v>
      </c>
      <c r="B2" s="2" t="s">
        <v>498</v>
      </c>
      <c r="C2" s="34">
        <v>0</v>
      </c>
      <c r="D2" t="str">
        <f ca="1">IF(INDIRECT("Models!A"&amp;A2)=0,"",INDIRECT("Models!A"&amp;A2))</f>
        <v>(none)</v>
      </c>
      <c r="E2">
        <v>0</v>
      </c>
      <c r="F2" s="3">
        <v>0.01</v>
      </c>
      <c r="G2" t="s">
        <v>11</v>
      </c>
      <c r="H2" s="10" t="s">
        <v>3</v>
      </c>
      <c r="I2">
        <v>0</v>
      </c>
      <c r="J2" t="s">
        <v>25</v>
      </c>
      <c r="K2" s="3">
        <v>0.01</v>
      </c>
      <c r="L2" s="3">
        <v>0.06</v>
      </c>
      <c r="M2" s="3">
        <v>0.01</v>
      </c>
      <c r="N2" s="3">
        <v>0.05</v>
      </c>
      <c r="O2" s="3">
        <v>0.02</v>
      </c>
      <c r="P2" s="3">
        <v>0.1</v>
      </c>
      <c r="Q2" s="3">
        <v>0.3</v>
      </c>
      <c r="R2" s="3">
        <v>0.15</v>
      </c>
      <c r="S2" s="3">
        <v>0.35</v>
      </c>
      <c r="T2" s="3">
        <v>0.35</v>
      </c>
      <c r="U2" s="3">
        <v>2.2000000000000002</v>
      </c>
      <c r="V2" s="3">
        <v>3.7</v>
      </c>
      <c r="W2" s="62" t="s">
        <v>906</v>
      </c>
      <c r="X2" s="10" t="s">
        <v>56</v>
      </c>
    </row>
    <row r="3" spans="1:27">
      <c r="A3">
        <f t="shared" ref="A3:A66" si="0">3+C3*2</f>
        <v>5</v>
      </c>
      <c r="C3" s="34">
        <v>1</v>
      </c>
      <c r="D3" t="str">
        <f t="shared" ref="D3:D26" ca="1" si="1">IF(INDIRECT("Models!A"&amp;A3)=0,"",INDIRECT("Models!A"&amp;A3))</f>
        <v>--- WHITE ---</v>
      </c>
      <c r="E3">
        <v>1</v>
      </c>
      <c r="F3" s="3">
        <v>1.2E-2</v>
      </c>
      <c r="G3" t="s">
        <v>31</v>
      </c>
      <c r="H3" s="10" t="s">
        <v>262</v>
      </c>
      <c r="I3">
        <v>1</v>
      </c>
      <c r="J3" s="10" t="s">
        <v>26</v>
      </c>
      <c r="K3" s="3">
        <v>1.2E-2</v>
      </c>
      <c r="L3" s="3">
        <v>6.2E-2</v>
      </c>
      <c r="M3" s="3">
        <v>0.02</v>
      </c>
      <c r="N3" s="3">
        <v>0.06</v>
      </c>
      <c r="O3" s="3">
        <v>0.03</v>
      </c>
      <c r="P3" s="3">
        <v>0.11</v>
      </c>
      <c r="Q3" s="3">
        <v>0.31</v>
      </c>
      <c r="R3" s="3">
        <v>0.2</v>
      </c>
      <c r="S3" s="3">
        <v>0.4</v>
      </c>
      <c r="T3" s="3">
        <v>0.4</v>
      </c>
      <c r="U3" s="3">
        <v>2.2999999999999998</v>
      </c>
      <c r="V3" s="3">
        <v>3.8</v>
      </c>
      <c r="W3" s="10" t="s">
        <v>564</v>
      </c>
      <c r="X3" s="10" t="s">
        <v>57</v>
      </c>
      <c r="Y3" t="str">
        <f ca="1">IF(LEFT(D3,3)="---",PROPER(MID(D3,5,LEN(D3)-8)),Y2)</f>
        <v>White</v>
      </c>
      <c r="Z3" s="10" t="s">
        <v>337</v>
      </c>
      <c r="AA3" s="10" t="s">
        <v>338</v>
      </c>
    </row>
    <row r="4" spans="1:27">
      <c r="A4">
        <f t="shared" si="0"/>
        <v>7</v>
      </c>
      <c r="C4" s="34">
        <v>2</v>
      </c>
      <c r="D4" t="str">
        <f t="shared" ca="1" si="1"/>
        <v>Cree JB2016 3V G1 *NFND* {W}</v>
      </c>
      <c r="E4">
        <v>2</v>
      </c>
      <c r="F4" s="3">
        <v>1.4E-2</v>
      </c>
      <c r="G4" t="s">
        <v>32</v>
      </c>
      <c r="H4" s="10" t="s">
        <v>261</v>
      </c>
      <c r="I4">
        <v>2</v>
      </c>
      <c r="J4" s="10" t="s">
        <v>294</v>
      </c>
      <c r="K4" s="3">
        <v>1.4E-2</v>
      </c>
      <c r="L4" s="3">
        <v>6.4000000000000001E-2</v>
      </c>
      <c r="M4" s="3">
        <v>0.03</v>
      </c>
      <c r="N4" s="3">
        <v>6.5000000000000002E-2</v>
      </c>
      <c r="O4" s="3">
        <v>0.05</v>
      </c>
      <c r="P4" s="3">
        <v>0.12</v>
      </c>
      <c r="Q4" s="3">
        <v>0.32</v>
      </c>
      <c r="R4" s="3">
        <v>0.25</v>
      </c>
      <c r="S4" s="3">
        <v>0.45</v>
      </c>
      <c r="T4" s="3">
        <v>0.5</v>
      </c>
      <c r="U4" s="3">
        <v>2.4</v>
      </c>
      <c r="V4" s="3">
        <v>3.9</v>
      </c>
      <c r="W4" s="62" t="s">
        <v>907</v>
      </c>
      <c r="X4" s="10" t="s">
        <v>58</v>
      </c>
      <c r="Y4" t="str">
        <f t="shared" ref="Y4:Y67" ca="1" si="2">IF(LEFT(D4,3)="---",PROPER(MID(D4,5,LEN(D4)-8)),Y3)</f>
        <v>White</v>
      </c>
      <c r="Z4" t="str">
        <f ca="1">LEFT(AA4,FIND(" ",AA4)-1)</f>
        <v>Cree</v>
      </c>
      <c r="AA4" t="str">
        <f t="shared" ref="AA4:AA66" ca="1" si="3">IF(D4="","",LEFT(D4,FIND(" {",D4)-1)&amp;" {"&amp;Y4&amp;"}")</f>
        <v>Cree JB2016 3V G1 *NFND* {White}</v>
      </c>
    </row>
    <row r="5" spans="1:27">
      <c r="A5">
        <f t="shared" si="0"/>
        <v>9</v>
      </c>
      <c r="C5" s="34">
        <v>3</v>
      </c>
      <c r="D5" t="str">
        <f t="shared" ca="1" si="1"/>
        <v>Cree JB2016 3V G2 (P) {W}</v>
      </c>
      <c r="E5">
        <v>3</v>
      </c>
      <c r="F5" s="3">
        <v>1.6E-2</v>
      </c>
      <c r="G5" t="s">
        <v>33</v>
      </c>
      <c r="H5" s="10" t="s">
        <v>263</v>
      </c>
      <c r="I5">
        <v>3</v>
      </c>
      <c r="K5" s="3">
        <v>1.6E-2</v>
      </c>
      <c r="L5">
        <v>6.5000000000000002E-2</v>
      </c>
      <c r="M5" s="3">
        <v>0.04</v>
      </c>
      <c r="N5" s="3">
        <v>7.0000000000000007E-2</v>
      </c>
      <c r="O5">
        <v>6.5000000000000002E-2</v>
      </c>
      <c r="P5" s="3">
        <v>0.13</v>
      </c>
      <c r="Q5" s="3">
        <v>0.33</v>
      </c>
      <c r="R5" s="3">
        <v>0.3</v>
      </c>
      <c r="S5" s="3">
        <v>0.5</v>
      </c>
      <c r="T5" s="3">
        <v>0.6</v>
      </c>
      <c r="U5" s="3">
        <v>2.5</v>
      </c>
      <c r="V5" s="3">
        <v>4</v>
      </c>
      <c r="W5" s="10" t="s">
        <v>649</v>
      </c>
      <c r="X5" s="10" t="s">
        <v>59</v>
      </c>
      <c r="Y5" t="str">
        <f t="shared" ca="1" si="2"/>
        <v>White</v>
      </c>
      <c r="Z5" t="str">
        <f t="shared" ref="Z5:Z68" ca="1" si="4">LEFT(AA5,FIND(" ",AA5)-1)</f>
        <v>Cree</v>
      </c>
      <c r="AA5" t="str">
        <f t="shared" ca="1" si="3"/>
        <v>Cree JB2016 3V G2 (P) {White}</v>
      </c>
    </row>
    <row r="6" spans="1:27">
      <c r="A6">
        <f t="shared" si="0"/>
        <v>11</v>
      </c>
      <c r="C6" s="34">
        <v>4</v>
      </c>
      <c r="D6" t="str">
        <f t="shared" ca="1" si="1"/>
        <v>Cree JE2835 3V Value *NFND* {W}</v>
      </c>
      <c r="E6">
        <v>4</v>
      </c>
      <c r="F6" s="3">
        <v>1.7999999999999999E-2</v>
      </c>
      <c r="G6" t="s">
        <v>34</v>
      </c>
      <c r="H6" s="10" t="s">
        <v>264</v>
      </c>
      <c r="I6">
        <v>4</v>
      </c>
      <c r="K6" s="3">
        <v>1.7999999999999999E-2</v>
      </c>
      <c r="L6" s="3">
        <v>6.6000000000000003E-2</v>
      </c>
      <c r="M6" s="3">
        <v>0.05</v>
      </c>
      <c r="N6" s="3">
        <v>0.08</v>
      </c>
      <c r="O6" s="3">
        <v>7.4999999999999997E-2</v>
      </c>
      <c r="P6" s="3">
        <v>0.14000000000000001</v>
      </c>
      <c r="Q6" s="3">
        <v>0.34</v>
      </c>
      <c r="R6" s="3">
        <v>0.35</v>
      </c>
      <c r="S6" s="3">
        <v>0.55000000000000004</v>
      </c>
      <c r="T6" s="3">
        <v>0.7</v>
      </c>
      <c r="U6" s="3">
        <v>2.6</v>
      </c>
      <c r="V6" s="3">
        <v>4.0999999999999996</v>
      </c>
      <c r="W6" s="62" t="s">
        <v>732</v>
      </c>
      <c r="X6" s="10" t="s">
        <v>60</v>
      </c>
      <c r="Y6" t="str">
        <f t="shared" ca="1" si="2"/>
        <v>White</v>
      </c>
      <c r="Z6" t="str">
        <f t="shared" ca="1" si="4"/>
        <v>Cree</v>
      </c>
      <c r="AA6" t="str">
        <f t="shared" ca="1" si="3"/>
        <v>Cree JE2835 3V Value *NFND* {White}</v>
      </c>
    </row>
    <row r="7" spans="1:27">
      <c r="A7">
        <f t="shared" si="0"/>
        <v>13</v>
      </c>
      <c r="C7" s="34">
        <v>5</v>
      </c>
      <c r="D7" t="str">
        <f t="shared" ca="1" si="1"/>
        <v>Cree JE2835 3V Standard *NFND* {W}</v>
      </c>
      <c r="E7">
        <v>5</v>
      </c>
      <c r="F7" s="3">
        <v>0.02</v>
      </c>
      <c r="G7" s="10" t="s">
        <v>296</v>
      </c>
      <c r="H7" s="10" t="s">
        <v>297</v>
      </c>
      <c r="I7">
        <v>5</v>
      </c>
      <c r="K7" s="3">
        <v>0.02</v>
      </c>
      <c r="L7" s="3">
        <v>6.8000000000000005E-2</v>
      </c>
      <c r="M7" s="3">
        <v>0.06</v>
      </c>
      <c r="N7" s="3">
        <v>0.09</v>
      </c>
      <c r="O7" s="3">
        <v>0.1</v>
      </c>
      <c r="P7" s="3">
        <v>0.15</v>
      </c>
      <c r="Q7" s="3">
        <v>0.35</v>
      </c>
      <c r="R7" s="3">
        <v>0.4</v>
      </c>
      <c r="S7" s="3">
        <v>0.6</v>
      </c>
      <c r="T7" s="3">
        <v>0.8</v>
      </c>
      <c r="U7" s="3">
        <v>2.7</v>
      </c>
      <c r="V7" s="3">
        <v>4.2</v>
      </c>
      <c r="W7" s="10" t="s">
        <v>565</v>
      </c>
      <c r="X7" s="10" t="s">
        <v>61</v>
      </c>
      <c r="Y7" t="str">
        <f t="shared" ca="1" si="2"/>
        <v>White</v>
      </c>
      <c r="Z7" t="str">
        <f t="shared" ca="1" si="4"/>
        <v>Cree</v>
      </c>
      <c r="AA7" t="str">
        <f t="shared" ca="1" si="3"/>
        <v>Cree JE2835 3V Standard *NFND* {White}</v>
      </c>
    </row>
    <row r="8" spans="1:27">
      <c r="A8">
        <f t="shared" si="0"/>
        <v>15</v>
      </c>
      <c r="C8" s="34">
        <v>6</v>
      </c>
      <c r="D8" t="str">
        <f t="shared" ca="1" si="1"/>
        <v>Cree JB2835 3V Value (W) {W}</v>
      </c>
      <c r="E8">
        <v>6</v>
      </c>
      <c r="F8" s="3">
        <v>2.1999999999999999E-2</v>
      </c>
      <c r="G8" t="s">
        <v>14</v>
      </c>
      <c r="H8" s="10" t="s">
        <v>265</v>
      </c>
      <c r="K8" s="3">
        <v>2.1999999999999999E-2</v>
      </c>
      <c r="L8" s="3">
        <v>7.0000000000000007E-2</v>
      </c>
      <c r="M8">
        <v>6.5000000000000002E-2</v>
      </c>
      <c r="N8" s="3">
        <v>0.1</v>
      </c>
      <c r="O8" s="3">
        <v>0.12</v>
      </c>
      <c r="P8" s="3">
        <v>0.16</v>
      </c>
      <c r="Q8" s="3">
        <v>0.36</v>
      </c>
      <c r="R8" s="3">
        <v>0.45</v>
      </c>
      <c r="S8" s="3">
        <v>0.65</v>
      </c>
      <c r="T8" s="3">
        <v>0.9</v>
      </c>
      <c r="U8" s="3">
        <v>2.8</v>
      </c>
      <c r="V8" s="3">
        <v>4.3</v>
      </c>
      <c r="W8" s="10" t="s">
        <v>566</v>
      </c>
      <c r="X8" s="10" t="s">
        <v>62</v>
      </c>
      <c r="Y8" t="str">
        <f t="shared" ca="1" si="2"/>
        <v>White</v>
      </c>
      <c r="Z8" t="str">
        <f t="shared" ca="1" si="4"/>
        <v>Cree</v>
      </c>
      <c r="AA8" t="str">
        <f t="shared" ca="1" si="3"/>
        <v>Cree JB2835 3V Value (W) {White}</v>
      </c>
    </row>
    <row r="9" spans="1:27">
      <c r="A9">
        <f t="shared" si="0"/>
        <v>17</v>
      </c>
      <c r="C9" s="34">
        <v>7</v>
      </c>
      <c r="D9" t="str">
        <f t="shared" ca="1" si="1"/>
        <v>Cree JE2835 3V Standard (R) {W}</v>
      </c>
      <c r="E9">
        <v>7</v>
      </c>
      <c r="F9" s="3">
        <v>2.4E-2</v>
      </c>
      <c r="G9" t="s">
        <v>13</v>
      </c>
      <c r="H9" s="10" t="s">
        <v>266</v>
      </c>
      <c r="K9" s="3">
        <v>2.4E-2</v>
      </c>
      <c r="L9" s="3">
        <v>7.1999999999999995E-2</v>
      </c>
      <c r="M9" s="3">
        <v>7.0000000000000007E-2</v>
      </c>
      <c r="N9" s="3">
        <v>0.11</v>
      </c>
      <c r="O9" s="3">
        <v>0.13</v>
      </c>
      <c r="P9" s="3">
        <v>0.17</v>
      </c>
      <c r="Q9" s="3">
        <v>0.37</v>
      </c>
      <c r="R9" s="3">
        <v>0.5</v>
      </c>
      <c r="S9" s="3">
        <v>0.7</v>
      </c>
      <c r="T9" s="3">
        <v>1</v>
      </c>
      <c r="U9" s="3">
        <v>2.9</v>
      </c>
      <c r="V9" s="3">
        <v>4.4000000000000004</v>
      </c>
      <c r="W9" s="10" t="s">
        <v>568</v>
      </c>
      <c r="X9" s="10" t="s">
        <v>63</v>
      </c>
      <c r="Y9" t="str">
        <f t="shared" ca="1" si="2"/>
        <v>White</v>
      </c>
      <c r="Z9" t="str">
        <f t="shared" ca="1" si="4"/>
        <v>Cree</v>
      </c>
      <c r="AA9" t="str">
        <f t="shared" ca="1" si="3"/>
        <v>Cree JE2835 3V Standard (R) {White}</v>
      </c>
    </row>
    <row r="10" spans="1:27">
      <c r="A10">
        <f t="shared" si="0"/>
        <v>19</v>
      </c>
      <c r="C10" s="34">
        <v>8</v>
      </c>
      <c r="D10" t="str">
        <f t="shared" ca="1" si="1"/>
        <v>Cree JE2835B 3V Standard (P) {W}</v>
      </c>
      <c r="E10">
        <v>8</v>
      </c>
      <c r="F10" s="3">
        <v>2.5999999999999999E-2</v>
      </c>
      <c r="G10" t="s">
        <v>15</v>
      </c>
      <c r="H10" s="10" t="s">
        <v>267</v>
      </c>
      <c r="K10" s="3">
        <v>2.5999999999999999E-2</v>
      </c>
      <c r="L10" s="3">
        <v>7.3999999999999996E-2</v>
      </c>
      <c r="M10" s="3">
        <v>0.08</v>
      </c>
      <c r="N10" s="3">
        <v>0.12</v>
      </c>
      <c r="O10" s="3">
        <v>0.15</v>
      </c>
      <c r="P10" s="3">
        <v>0.18</v>
      </c>
      <c r="Q10" s="3">
        <v>0.38</v>
      </c>
      <c r="R10" s="3">
        <v>0.55000000000000004</v>
      </c>
      <c r="S10" s="3">
        <v>0.75</v>
      </c>
      <c r="T10" s="3">
        <v>1.1000000000000001</v>
      </c>
      <c r="U10" s="3">
        <v>3</v>
      </c>
      <c r="V10" s="3">
        <v>4.5</v>
      </c>
      <c r="W10" s="10" t="s">
        <v>567</v>
      </c>
      <c r="X10" s="10" t="s">
        <v>64</v>
      </c>
      <c r="Y10" t="str">
        <f t="shared" ca="1" si="2"/>
        <v>White</v>
      </c>
      <c r="Z10" t="str">
        <f t="shared" ca="1" si="4"/>
        <v>Cree</v>
      </c>
      <c r="AA10" t="str">
        <f t="shared" ca="1" si="3"/>
        <v>Cree JE2835B 3V Standard (P) {White}</v>
      </c>
    </row>
    <row r="11" spans="1:27">
      <c r="A11">
        <f t="shared" si="0"/>
        <v>21</v>
      </c>
      <c r="C11" s="34">
        <v>9</v>
      </c>
      <c r="D11" t="str">
        <f t="shared" ca="1" si="1"/>
        <v>Cree JK2835B 6V Value (W) {W}</v>
      </c>
      <c r="E11">
        <v>9</v>
      </c>
      <c r="F11" s="3">
        <v>2.8000000000000001E-2</v>
      </c>
      <c r="G11" t="s">
        <v>39</v>
      </c>
      <c r="H11" s="10" t="s">
        <v>269</v>
      </c>
      <c r="K11" s="3">
        <v>2.8000000000000001E-2</v>
      </c>
      <c r="L11" s="3">
        <v>7.5999999999999998E-2</v>
      </c>
      <c r="M11" s="3">
        <v>0.09</v>
      </c>
      <c r="N11" s="3">
        <v>0.13</v>
      </c>
      <c r="O11" s="3">
        <v>0.17499999999999999</v>
      </c>
      <c r="P11" s="3">
        <v>0.19</v>
      </c>
      <c r="Q11" s="3">
        <v>0.39</v>
      </c>
      <c r="R11" s="3">
        <v>0.6</v>
      </c>
      <c r="S11" s="3">
        <v>0.8</v>
      </c>
      <c r="T11" s="3">
        <v>1.2</v>
      </c>
      <c r="U11" s="3">
        <v>3.1</v>
      </c>
      <c r="V11" s="3">
        <v>4.5999999999999996</v>
      </c>
      <c r="W11" s="10" t="s">
        <v>569</v>
      </c>
      <c r="X11" s="10" t="s">
        <v>65</v>
      </c>
      <c r="Y11" t="str">
        <f t="shared" ca="1" si="2"/>
        <v>White</v>
      </c>
      <c r="Z11" t="str">
        <f t="shared" ca="1" si="4"/>
        <v>Cree</v>
      </c>
      <c r="AA11" t="str">
        <f t="shared" ca="1" si="3"/>
        <v>Cree JK2835B 6V Value (W) {White}</v>
      </c>
    </row>
    <row r="12" spans="1:27">
      <c r="A12">
        <f t="shared" si="0"/>
        <v>23</v>
      </c>
      <c r="C12" s="34">
        <v>10</v>
      </c>
      <c r="D12" t="str">
        <f t="shared" ca="1" si="1"/>
        <v>Cree JK2835 6V Standard (P) {W}</v>
      </c>
      <c r="E12">
        <v>10</v>
      </c>
      <c r="F12" s="3">
        <v>0.03</v>
      </c>
      <c r="G12" t="s">
        <v>38</v>
      </c>
      <c r="H12" s="10" t="s">
        <v>270</v>
      </c>
      <c r="K12" s="3">
        <v>0.03</v>
      </c>
      <c r="L12" s="3">
        <v>7.8E-2</v>
      </c>
      <c r="M12" s="3">
        <v>0.1</v>
      </c>
      <c r="N12" s="3">
        <v>0.14000000000000001</v>
      </c>
      <c r="O12" s="3">
        <v>0.25</v>
      </c>
      <c r="P12" s="3">
        <v>0.2</v>
      </c>
      <c r="Q12" s="3">
        <v>0.4</v>
      </c>
      <c r="R12" s="3">
        <v>0.65</v>
      </c>
      <c r="S12" s="3">
        <v>0.85</v>
      </c>
      <c r="T12" s="3">
        <v>1.3</v>
      </c>
      <c r="U12" s="3">
        <v>3.2</v>
      </c>
      <c r="V12" s="3">
        <v>4.7</v>
      </c>
      <c r="W12" s="62" t="s">
        <v>782</v>
      </c>
      <c r="X12" s="10" t="s">
        <v>66</v>
      </c>
      <c r="Y12" t="str">
        <f t="shared" ca="1" si="2"/>
        <v>White</v>
      </c>
      <c r="Z12" t="str">
        <f t="shared" ca="1" si="4"/>
        <v>Cree</v>
      </c>
      <c r="AA12" t="str">
        <f t="shared" ca="1" si="3"/>
        <v>Cree JK2835 6V Standard (P) {White}</v>
      </c>
    </row>
    <row r="13" spans="1:27">
      <c r="A13">
        <f t="shared" si="0"/>
        <v>25</v>
      </c>
      <c r="C13" s="34">
        <v>11</v>
      </c>
      <c r="D13" t="str">
        <f t="shared" ca="1" si="1"/>
        <v>Cree JK2835 9V Value *NFND* {W}</v>
      </c>
      <c r="E13">
        <v>11</v>
      </c>
      <c r="F13" s="3">
        <v>3.2000000000000001E-2</v>
      </c>
      <c r="G13" t="s">
        <v>41</v>
      </c>
      <c r="H13" s="10" t="s">
        <v>271</v>
      </c>
      <c r="K13" s="3">
        <v>3.2000000000000001E-2</v>
      </c>
      <c r="L13" s="3">
        <v>0.08</v>
      </c>
      <c r="M13" s="3">
        <v>0.11</v>
      </c>
      <c r="N13" s="3">
        <v>0.15</v>
      </c>
      <c r="O13" s="3">
        <v>0.35</v>
      </c>
      <c r="P13" s="3">
        <v>0.21</v>
      </c>
      <c r="Q13" s="3">
        <v>0.41</v>
      </c>
      <c r="R13" s="3">
        <v>0.7</v>
      </c>
      <c r="S13" s="3">
        <v>0.9</v>
      </c>
      <c r="T13" s="3">
        <v>1.4</v>
      </c>
      <c r="U13" s="3">
        <v>3.3</v>
      </c>
      <c r="V13" s="3">
        <v>4.8</v>
      </c>
      <c r="W13" s="62" t="s">
        <v>887</v>
      </c>
      <c r="X13" s="10" t="s">
        <v>67</v>
      </c>
      <c r="Y13" t="str">
        <f t="shared" ca="1" si="2"/>
        <v>White</v>
      </c>
      <c r="Z13" t="str">
        <f t="shared" ca="1" si="4"/>
        <v>Cree</v>
      </c>
      <c r="AA13" t="str">
        <f t="shared" ca="1" si="3"/>
        <v>Cree JK2835 9V Value *NFND* {White}</v>
      </c>
    </row>
    <row r="14" spans="1:27">
      <c r="A14">
        <f t="shared" si="0"/>
        <v>27</v>
      </c>
      <c r="C14" s="34">
        <v>12</v>
      </c>
      <c r="D14" t="str">
        <f t="shared" ca="1" si="1"/>
        <v>Cree JK2835B 9V Value (W) {W}</v>
      </c>
      <c r="E14">
        <v>12</v>
      </c>
      <c r="F14" s="3">
        <v>3.4000000000000002E-2</v>
      </c>
      <c r="G14" t="s">
        <v>42</v>
      </c>
      <c r="H14" s="10" t="s">
        <v>272</v>
      </c>
      <c r="K14" s="3">
        <v>3.4000000000000002E-2</v>
      </c>
      <c r="L14" s="3">
        <v>8.2000000000000003E-2</v>
      </c>
      <c r="M14" s="3">
        <v>0.12</v>
      </c>
      <c r="N14">
        <v>0.17</v>
      </c>
      <c r="O14">
        <v>0.4</v>
      </c>
      <c r="P14" s="3">
        <v>0.22</v>
      </c>
      <c r="Q14" s="3">
        <v>0.42</v>
      </c>
      <c r="R14" s="3">
        <v>0.75</v>
      </c>
      <c r="S14" s="3">
        <v>0.95000000000000095</v>
      </c>
      <c r="T14" s="3">
        <v>1.5</v>
      </c>
      <c r="U14" s="3">
        <v>3.4</v>
      </c>
      <c r="V14" s="3">
        <v>4.9000000000000004</v>
      </c>
      <c r="X14" s="10" t="s">
        <v>68</v>
      </c>
      <c r="Y14" t="str">
        <f t="shared" ca="1" si="2"/>
        <v>White</v>
      </c>
      <c r="Z14" t="str">
        <f t="shared" ca="1" si="4"/>
        <v>Cree</v>
      </c>
      <c r="AA14" t="str">
        <f t="shared" ca="1" si="3"/>
        <v>Cree JK2835B 9V Value (W) {White}</v>
      </c>
    </row>
    <row r="15" spans="1:27">
      <c r="A15">
        <f t="shared" si="0"/>
        <v>29</v>
      </c>
      <c r="C15" s="34">
        <v>13</v>
      </c>
      <c r="D15" t="str">
        <f t="shared" ca="1" si="1"/>
        <v>Cree JK2835 18V Value (X) {W}</v>
      </c>
      <c r="E15">
        <v>13</v>
      </c>
      <c r="F15" s="3">
        <v>3.5999999999999997E-2</v>
      </c>
      <c r="G15" t="s">
        <v>36</v>
      </c>
      <c r="H15" s="10" t="s">
        <v>273</v>
      </c>
      <c r="K15" s="3">
        <v>3.5999999999999997E-2</v>
      </c>
      <c r="L15" s="3">
        <v>8.4000000000000005E-2</v>
      </c>
      <c r="M15" s="3">
        <v>0.13</v>
      </c>
      <c r="N15" s="3">
        <v>0.2</v>
      </c>
      <c r="O15" s="3">
        <v>0.6</v>
      </c>
      <c r="P15" s="3">
        <v>0.23</v>
      </c>
      <c r="Q15" s="3">
        <v>0.43</v>
      </c>
      <c r="R15" s="3">
        <v>0.8</v>
      </c>
      <c r="S15" s="3">
        <v>1</v>
      </c>
      <c r="T15" s="3">
        <v>1.6</v>
      </c>
      <c r="U15" s="3">
        <v>3.5</v>
      </c>
      <c r="V15" s="3">
        <v>5</v>
      </c>
      <c r="X15" s="10" t="s">
        <v>69</v>
      </c>
      <c r="Y15" t="str">
        <f t="shared" ca="1" si="2"/>
        <v>White</v>
      </c>
      <c r="Z15" t="str">
        <f t="shared" ca="1" si="4"/>
        <v>Cree</v>
      </c>
      <c r="AA15" t="str">
        <f t="shared" ca="1" si="3"/>
        <v>Cree JK2835 18V Value (X) {White}</v>
      </c>
    </row>
    <row r="16" spans="1:27">
      <c r="A16">
        <f t="shared" si="0"/>
        <v>31</v>
      </c>
      <c r="C16" s="34">
        <v>14</v>
      </c>
      <c r="D16" t="str">
        <f t="shared" ca="1" si="1"/>
        <v>Cree JB3030 3V {W}</v>
      </c>
      <c r="E16">
        <v>14</v>
      </c>
      <c r="F16" s="3">
        <v>3.7999999999999999E-2</v>
      </c>
      <c r="G16" t="s">
        <v>35</v>
      </c>
      <c r="H16" s="10" t="s">
        <v>274</v>
      </c>
      <c r="K16" s="3">
        <v>3.7999999999999999E-2</v>
      </c>
      <c r="L16" s="3">
        <v>8.5999999999999993E-2</v>
      </c>
      <c r="M16" s="3">
        <v>0.14000000000000001</v>
      </c>
      <c r="N16" s="3">
        <v>0.3</v>
      </c>
      <c r="O16" s="3">
        <v>0.7</v>
      </c>
      <c r="P16" s="3">
        <v>0.24</v>
      </c>
      <c r="Q16" s="3">
        <v>0.44</v>
      </c>
      <c r="R16" s="3">
        <v>0.85</v>
      </c>
      <c r="S16" s="3">
        <v>1.05</v>
      </c>
      <c r="T16" s="3">
        <v>1.7</v>
      </c>
      <c r="U16" s="3">
        <v>3.6</v>
      </c>
      <c r="V16" s="3">
        <v>5.0999999999999996</v>
      </c>
      <c r="X16" s="10" t="s">
        <v>70</v>
      </c>
      <c r="Y16" t="str">
        <f t="shared" ca="1" si="2"/>
        <v>White</v>
      </c>
      <c r="Z16" t="str">
        <f t="shared" ca="1" si="4"/>
        <v>Cree</v>
      </c>
      <c r="AA16" t="str">
        <f t="shared" ca="1" si="3"/>
        <v>Cree JB3030 3V {White}</v>
      </c>
    </row>
    <row r="17" spans="1:27">
      <c r="A17">
        <f t="shared" si="0"/>
        <v>33</v>
      </c>
      <c r="C17" s="34">
        <v>15</v>
      </c>
      <c r="D17" t="str">
        <f t="shared" ca="1" si="1"/>
        <v>Cree JK3030 3V {W}</v>
      </c>
      <c r="E17">
        <v>15</v>
      </c>
      <c r="F17" s="3">
        <v>0.04</v>
      </c>
      <c r="G17" t="s">
        <v>25</v>
      </c>
      <c r="H17" s="10" t="s">
        <v>268</v>
      </c>
      <c r="K17" s="3">
        <v>0.04</v>
      </c>
      <c r="L17" s="3">
        <v>8.7999999999999995E-2</v>
      </c>
      <c r="M17" s="3">
        <v>0.15</v>
      </c>
      <c r="N17" s="3">
        <v>0.35</v>
      </c>
      <c r="O17" s="3">
        <v>1</v>
      </c>
      <c r="P17" s="3">
        <v>0.25</v>
      </c>
      <c r="Q17" s="3">
        <v>0.45</v>
      </c>
      <c r="R17" s="3">
        <v>0.9</v>
      </c>
      <c r="S17" s="3">
        <v>1.1000000000000001</v>
      </c>
      <c r="T17" s="3">
        <v>1.8</v>
      </c>
      <c r="U17" s="3">
        <v>3.7</v>
      </c>
      <c r="V17" s="3">
        <v>5.2</v>
      </c>
      <c r="X17" s="10" t="s">
        <v>71</v>
      </c>
      <c r="Y17" t="str">
        <f t="shared" ca="1" si="2"/>
        <v>White</v>
      </c>
      <c r="Z17" t="str">
        <f t="shared" ca="1" si="4"/>
        <v>Cree</v>
      </c>
      <c r="AA17" t="str">
        <f t="shared" ca="1" si="3"/>
        <v>Cree JK3030 3V {White}</v>
      </c>
    </row>
    <row r="18" spans="1:27">
      <c r="A18">
        <f t="shared" si="0"/>
        <v>35</v>
      </c>
      <c r="C18" s="34">
        <v>16</v>
      </c>
      <c r="D18" t="str">
        <f t="shared" ca="1" si="1"/>
        <v>Cree JK3030 6V {W}</v>
      </c>
      <c r="E18">
        <v>16</v>
      </c>
      <c r="F18" s="3">
        <v>4.2000000000000003E-2</v>
      </c>
      <c r="G18" t="s">
        <v>26</v>
      </c>
      <c r="H18" s="10" t="s">
        <v>321</v>
      </c>
      <c r="K18" s="3">
        <v>4.2000000000000003E-2</v>
      </c>
      <c r="L18" s="3">
        <v>0.09</v>
      </c>
      <c r="M18" s="3">
        <v>0.16</v>
      </c>
      <c r="N18" s="3">
        <v>0.4</v>
      </c>
      <c r="O18" s="3">
        <v>1.05</v>
      </c>
      <c r="P18" s="3">
        <v>0.26</v>
      </c>
      <c r="Q18" s="3">
        <v>0.46</v>
      </c>
      <c r="R18" s="3">
        <v>0.95000000000000095</v>
      </c>
      <c r="S18" s="3">
        <v>1.1499999999999999</v>
      </c>
      <c r="T18" s="3">
        <v>1.9</v>
      </c>
      <c r="U18" s="3">
        <v>3.8</v>
      </c>
      <c r="V18" s="3">
        <v>5.3</v>
      </c>
      <c r="X18" s="10" t="s">
        <v>72</v>
      </c>
      <c r="Y18" t="str">
        <f t="shared" ca="1" si="2"/>
        <v>White</v>
      </c>
      <c r="Z18" t="str">
        <f t="shared" ca="1" si="4"/>
        <v>Cree</v>
      </c>
      <c r="AA18" t="str">
        <f t="shared" ca="1" si="3"/>
        <v>Cree JK3030 6V {White}</v>
      </c>
    </row>
    <row r="19" spans="1:27">
      <c r="A19">
        <f t="shared" si="0"/>
        <v>37</v>
      </c>
      <c r="C19" s="34">
        <v>17</v>
      </c>
      <c r="D19" t="str">
        <f t="shared" ca="1" si="1"/>
        <v>Cree JB5630 3V Standard (P) {W}</v>
      </c>
      <c r="E19">
        <v>17</v>
      </c>
      <c r="F19" s="3">
        <v>4.3999999999999997E-2</v>
      </c>
      <c r="G19" s="10" t="s">
        <v>327</v>
      </c>
      <c r="H19" s="10" t="s">
        <v>328</v>
      </c>
      <c r="K19" s="3">
        <v>4.3999999999999997E-2</v>
      </c>
      <c r="L19" s="3">
        <v>9.1999999999999998E-2</v>
      </c>
      <c r="M19" s="3">
        <v>0.17</v>
      </c>
      <c r="N19" s="3">
        <v>0.5</v>
      </c>
      <c r="O19" s="3">
        <v>1.2</v>
      </c>
      <c r="P19" s="3">
        <v>0.27</v>
      </c>
      <c r="Q19" s="3">
        <v>0.47</v>
      </c>
      <c r="R19" s="3">
        <v>1</v>
      </c>
      <c r="S19" s="3">
        <v>1.2</v>
      </c>
      <c r="T19" s="3">
        <v>2</v>
      </c>
      <c r="U19" s="3">
        <v>3.9</v>
      </c>
      <c r="V19" s="3">
        <v>5.4</v>
      </c>
      <c r="X19" s="10" t="s">
        <v>73</v>
      </c>
      <c r="Y19" t="str">
        <f t="shared" ca="1" si="2"/>
        <v>White</v>
      </c>
      <c r="Z19" t="str">
        <f t="shared" ca="1" si="4"/>
        <v>Cree</v>
      </c>
      <c r="AA19" t="str">
        <f t="shared" ca="1" si="3"/>
        <v>Cree JB5630 3V Standard (P) {White}</v>
      </c>
    </row>
    <row r="20" spans="1:27">
      <c r="A20">
        <f t="shared" si="0"/>
        <v>39</v>
      </c>
      <c r="C20" s="34">
        <v>18</v>
      </c>
      <c r="D20" t="str">
        <f t="shared" ca="1" si="1"/>
        <v>Cree JB5630 3V High Efficacy {W}</v>
      </c>
      <c r="E20">
        <v>18</v>
      </c>
      <c r="F20" s="3">
        <v>4.5999999999999999E-2</v>
      </c>
      <c r="G20" s="10" t="s">
        <v>333</v>
      </c>
      <c r="H20" s="10" t="s">
        <v>331</v>
      </c>
      <c r="K20" s="3">
        <v>4.5999999999999999E-2</v>
      </c>
      <c r="L20" s="3">
        <v>9.4E-2</v>
      </c>
      <c r="M20" s="3">
        <v>0.18</v>
      </c>
      <c r="N20" s="3">
        <v>0.6</v>
      </c>
      <c r="O20" s="3">
        <v>1.3</v>
      </c>
      <c r="P20" s="3">
        <v>0.28000000000000003</v>
      </c>
      <c r="Q20" s="3">
        <v>0.48</v>
      </c>
      <c r="R20" s="3">
        <v>1.1000000000000001</v>
      </c>
      <c r="S20" s="3">
        <v>1.25</v>
      </c>
      <c r="T20" s="3">
        <v>2.2000000000000002</v>
      </c>
      <c r="U20" s="3">
        <v>4</v>
      </c>
      <c r="V20" s="3">
        <v>5.5</v>
      </c>
      <c r="X20" s="10" t="s">
        <v>74</v>
      </c>
      <c r="Y20" t="str">
        <f t="shared" ca="1" si="2"/>
        <v>White</v>
      </c>
      <c r="Z20" t="str">
        <f t="shared" ca="1" si="4"/>
        <v>Cree</v>
      </c>
      <c r="AA20" t="str">
        <f t="shared" ca="1" si="3"/>
        <v>Cree JB5630 3V High Efficacy {White}</v>
      </c>
    </row>
    <row r="21" spans="1:27">
      <c r="A21">
        <f t="shared" si="0"/>
        <v>41</v>
      </c>
      <c r="C21" s="34">
        <v>19</v>
      </c>
      <c r="D21" t="str">
        <f t="shared" ca="1" si="1"/>
        <v>Cree JR5050 (Q) 24V {W}</v>
      </c>
      <c r="E21">
        <v>19</v>
      </c>
      <c r="F21" s="3">
        <v>4.8000000000000001E-2</v>
      </c>
      <c r="G21" s="10" t="s">
        <v>334</v>
      </c>
      <c r="H21" s="10" t="s">
        <v>332</v>
      </c>
      <c r="K21" s="3">
        <v>4.8000000000000001E-2</v>
      </c>
      <c r="L21" s="3">
        <v>9.6000000000000002E-2</v>
      </c>
      <c r="M21" s="3">
        <v>0.19</v>
      </c>
      <c r="N21" s="3">
        <v>0.7</v>
      </c>
      <c r="O21" s="3">
        <v>1.4</v>
      </c>
      <c r="P21" s="3">
        <v>0.28999999999999998</v>
      </c>
      <c r="Q21" s="3">
        <v>0.49</v>
      </c>
      <c r="R21" s="3">
        <v>1.2</v>
      </c>
      <c r="S21" s="3">
        <v>1.3</v>
      </c>
      <c r="T21" s="3">
        <v>2.4</v>
      </c>
      <c r="U21" s="3">
        <v>4.0999999999999996</v>
      </c>
      <c r="V21" s="3">
        <v>5.6</v>
      </c>
      <c r="X21" s="10" t="s">
        <v>75</v>
      </c>
      <c r="Y21" t="str">
        <f t="shared" ca="1" si="2"/>
        <v>White</v>
      </c>
      <c r="Z21" t="str">
        <f t="shared" ca="1" si="4"/>
        <v>Cree</v>
      </c>
      <c r="AA21" t="str">
        <f t="shared" ca="1" si="3"/>
        <v>Cree JR5050 (Q) 24V {White}</v>
      </c>
    </row>
    <row r="22" spans="1:27">
      <c r="A22">
        <f t="shared" si="0"/>
        <v>43</v>
      </c>
      <c r="C22" s="34">
        <v>20</v>
      </c>
      <c r="D22" t="str">
        <f t="shared" ca="1" si="1"/>
        <v>Cree JR5050 (Q)   6V {W}</v>
      </c>
      <c r="E22">
        <v>20</v>
      </c>
      <c r="F22" s="3">
        <v>0.05</v>
      </c>
      <c r="K22" s="3">
        <v>0.05</v>
      </c>
      <c r="L22" s="3">
        <v>9.8000000000000004E-2</v>
      </c>
      <c r="M22" s="3">
        <v>0.2</v>
      </c>
      <c r="N22" s="3">
        <v>0.8</v>
      </c>
      <c r="O22" s="3">
        <v>1.5</v>
      </c>
      <c r="P22" s="3">
        <v>0.3</v>
      </c>
      <c r="Q22" s="3">
        <v>0.5</v>
      </c>
      <c r="R22" s="3">
        <v>1.3</v>
      </c>
      <c r="S22" s="3">
        <v>1.35</v>
      </c>
      <c r="T22" s="3">
        <v>2.6</v>
      </c>
      <c r="U22" s="3">
        <v>4.2</v>
      </c>
      <c r="V22" s="3">
        <v>5.7</v>
      </c>
      <c r="X22" s="10" t="s">
        <v>76</v>
      </c>
      <c r="Y22" t="str">
        <f t="shared" ca="1" si="2"/>
        <v>White</v>
      </c>
      <c r="Z22" t="str">
        <f t="shared" ca="1" si="4"/>
        <v>Cree</v>
      </c>
      <c r="AA22" t="str">
        <f t="shared" ca="1" si="3"/>
        <v>Cree JR5050 (Q)   6V {White}</v>
      </c>
    </row>
    <row r="23" spans="1:27">
      <c r="A23">
        <f t="shared" si="0"/>
        <v>45</v>
      </c>
      <c r="C23" s="34">
        <v>21</v>
      </c>
      <c r="D23" t="str">
        <f t="shared" ca="1" si="1"/>
        <v>Cree JR5050 (Q)   9V {W}</v>
      </c>
      <c r="E23">
        <v>21</v>
      </c>
      <c r="F23" s="3">
        <v>5.1999999999999998E-2</v>
      </c>
      <c r="K23" s="3">
        <v>5.1999999999999998E-2</v>
      </c>
      <c r="L23" s="3">
        <v>0.1</v>
      </c>
      <c r="M23" s="3">
        <v>0.21</v>
      </c>
      <c r="N23" s="3">
        <v>0.9</v>
      </c>
      <c r="O23" s="3">
        <v>1.7</v>
      </c>
      <c r="P23" s="3">
        <v>0.35</v>
      </c>
      <c r="Q23" s="3">
        <v>0.51</v>
      </c>
      <c r="R23" s="3">
        <v>1.4</v>
      </c>
      <c r="S23" s="3">
        <v>1.4</v>
      </c>
      <c r="T23" s="3">
        <v>2.8</v>
      </c>
      <c r="U23" s="3">
        <v>4.3</v>
      </c>
      <c r="V23" s="3">
        <v>5.8</v>
      </c>
      <c r="X23" s="10" t="s">
        <v>77</v>
      </c>
      <c r="Y23" t="str">
        <f t="shared" ca="1" si="2"/>
        <v>White</v>
      </c>
      <c r="Z23" t="str">
        <f t="shared" ca="1" si="4"/>
        <v>Cree</v>
      </c>
      <c r="AA23" t="str">
        <f t="shared" ca="1" si="3"/>
        <v>Cree JR5050 (Q)   9V {White}</v>
      </c>
    </row>
    <row r="24" spans="1:27">
      <c r="A24">
        <f t="shared" si="0"/>
        <v>47</v>
      </c>
      <c r="C24" s="34">
        <v>22</v>
      </c>
      <c r="D24" t="str">
        <f t="shared" ca="1" si="1"/>
        <v>Cree JR5050 (Q) 36V {W}</v>
      </c>
      <c r="E24">
        <v>22</v>
      </c>
      <c r="F24" s="3">
        <v>5.3999999999999999E-2</v>
      </c>
      <c r="K24" s="3">
        <v>5.3999999999999999E-2</v>
      </c>
      <c r="L24" s="3">
        <v>0.105</v>
      </c>
      <c r="M24" s="3">
        <v>0.22</v>
      </c>
      <c r="N24" s="3">
        <v>1</v>
      </c>
      <c r="O24" s="3">
        <v>1.8</v>
      </c>
      <c r="P24" s="3">
        <v>0.4</v>
      </c>
      <c r="Q24" s="3">
        <v>0.52</v>
      </c>
      <c r="R24" s="3">
        <v>1.5</v>
      </c>
      <c r="S24" s="3">
        <v>1.45</v>
      </c>
      <c r="T24" s="3">
        <v>3</v>
      </c>
      <c r="U24" s="3">
        <v>4.4000000000000004</v>
      </c>
      <c r="V24" s="3">
        <v>5.9</v>
      </c>
      <c r="X24" s="10" t="s">
        <v>78</v>
      </c>
      <c r="Y24" t="str">
        <f t="shared" ca="1" si="2"/>
        <v>White</v>
      </c>
      <c r="Z24" t="str">
        <f t="shared" ca="1" si="4"/>
        <v>Cree</v>
      </c>
      <c r="AA24" t="str">
        <f t="shared" ca="1" si="3"/>
        <v>Cree JR5050 (Q) 36V {White}</v>
      </c>
    </row>
    <row r="25" spans="1:27">
      <c r="A25">
        <f t="shared" si="0"/>
        <v>49</v>
      </c>
      <c r="C25" s="34">
        <v>23</v>
      </c>
      <c r="D25" t="str">
        <f t="shared" ca="1" si="1"/>
        <v>Cree JR5050 (P)   6V {W}</v>
      </c>
      <c r="E25">
        <v>23</v>
      </c>
      <c r="F25" s="3">
        <v>5.6000000000000001E-2</v>
      </c>
      <c r="K25" s="3">
        <v>5.6000000000000001E-2</v>
      </c>
      <c r="L25" s="3">
        <v>0.11</v>
      </c>
      <c r="M25" s="3">
        <v>0.23</v>
      </c>
      <c r="N25" s="3">
        <v>1.05</v>
      </c>
      <c r="O25" s="3">
        <v>2</v>
      </c>
      <c r="P25" s="3">
        <v>0.45</v>
      </c>
      <c r="Q25" s="3">
        <v>0.53</v>
      </c>
      <c r="R25" s="3">
        <v>1.6</v>
      </c>
      <c r="S25" s="3">
        <v>1.5</v>
      </c>
      <c r="T25" s="3">
        <v>3.2</v>
      </c>
      <c r="U25" s="3">
        <v>4.5</v>
      </c>
      <c r="V25" s="3">
        <v>6</v>
      </c>
      <c r="X25" s="10" t="s">
        <v>79</v>
      </c>
      <c r="Y25" t="str">
        <f t="shared" ca="1" si="2"/>
        <v>White</v>
      </c>
      <c r="Z25" t="str">
        <f t="shared" ca="1" si="4"/>
        <v>Cree</v>
      </c>
      <c r="AA25" t="str">
        <f t="shared" ca="1" si="3"/>
        <v>Cree JR5050 (P)   6V {White}</v>
      </c>
    </row>
    <row r="26" spans="1:27">
      <c r="A26">
        <f t="shared" si="0"/>
        <v>51</v>
      </c>
      <c r="C26" s="34">
        <v>24</v>
      </c>
      <c r="D26" t="str">
        <f t="shared" ca="1" si="1"/>
        <v>Cree JR5050 (P) 24V {W}</v>
      </c>
      <c r="E26">
        <v>24</v>
      </c>
      <c r="F26" s="3">
        <v>5.8000000000000003E-2</v>
      </c>
      <c r="K26" s="3">
        <v>5.8000000000000003E-2</v>
      </c>
      <c r="L26" s="3">
        <v>0.115</v>
      </c>
      <c r="M26" s="3">
        <v>0.24</v>
      </c>
      <c r="N26" s="3">
        <v>1.1000000000000001</v>
      </c>
      <c r="O26" s="3">
        <v>2.1</v>
      </c>
      <c r="P26" s="3">
        <v>0.5</v>
      </c>
      <c r="Q26" s="3">
        <v>0.54</v>
      </c>
      <c r="R26" s="3">
        <v>1.7</v>
      </c>
      <c r="S26" s="3">
        <v>1.55</v>
      </c>
      <c r="T26" s="3">
        <v>3.4</v>
      </c>
      <c r="U26" s="3">
        <v>4.5999999999999996</v>
      </c>
      <c r="V26" s="3">
        <v>6.1</v>
      </c>
      <c r="X26" s="10" t="s">
        <v>80</v>
      </c>
      <c r="Y26" t="str">
        <f t="shared" ca="1" si="2"/>
        <v>White</v>
      </c>
      <c r="Z26" t="str">
        <f t="shared" ca="1" si="4"/>
        <v>Cree</v>
      </c>
      <c r="AA26" t="str">
        <f t="shared" ca="1" si="3"/>
        <v>Cree JR5050 (P) 24V {White}</v>
      </c>
    </row>
    <row r="27" spans="1:27">
      <c r="A27">
        <f t="shared" si="0"/>
        <v>53</v>
      </c>
      <c r="C27" s="34">
        <v>25</v>
      </c>
      <c r="D27" t="str">
        <f t="shared" ref="D27:D42" ca="1" si="5">IF(INDIRECT("Models!A"&amp;A27)=0,"",INDIRECT("Models!A"&amp;A27))</f>
        <v>Cree XLamp CMA1303  9V 5r {EZW}</v>
      </c>
      <c r="E27">
        <v>25</v>
      </c>
      <c r="F27" s="3">
        <v>0.06</v>
      </c>
      <c r="K27" s="3">
        <v>0.06</v>
      </c>
      <c r="L27" s="3">
        <v>0.12</v>
      </c>
      <c r="M27" s="3">
        <v>0.25</v>
      </c>
      <c r="N27" s="3">
        <v>1.2</v>
      </c>
      <c r="O27" s="3">
        <v>2.5</v>
      </c>
      <c r="P27" s="3">
        <v>0.55000000000000004</v>
      </c>
      <c r="Q27" s="3">
        <v>0.55000000000000004</v>
      </c>
      <c r="R27" s="3">
        <v>1.8</v>
      </c>
      <c r="S27" s="3">
        <v>1.6</v>
      </c>
      <c r="T27" s="3">
        <v>3.6</v>
      </c>
      <c r="U27" s="3">
        <v>4.7</v>
      </c>
      <c r="V27" s="3">
        <v>6.2</v>
      </c>
      <c r="X27" s="10" t="s">
        <v>81</v>
      </c>
      <c r="Y27" t="str">
        <f t="shared" ca="1" si="2"/>
        <v>White</v>
      </c>
      <c r="Z27" t="str">
        <f t="shared" ca="1" si="4"/>
        <v>Cree</v>
      </c>
      <c r="AA27" t="str">
        <f t="shared" ca="1" si="3"/>
        <v>Cree XLamp CMA1303  9V 5r {White}</v>
      </c>
    </row>
    <row r="28" spans="1:27">
      <c r="A28">
        <f t="shared" si="0"/>
        <v>55</v>
      </c>
      <c r="C28" s="34">
        <v>26</v>
      </c>
      <c r="D28" t="str">
        <f t="shared" ca="1" si="5"/>
        <v>Cree XLamp CMA1303 18V 5r {EZW}</v>
      </c>
      <c r="E28">
        <v>26</v>
      </c>
      <c r="F28" s="3">
        <v>6.2E-2</v>
      </c>
      <c r="K28" s="3">
        <v>6.2E-2</v>
      </c>
      <c r="L28" s="3">
        <v>0.125</v>
      </c>
      <c r="M28" s="3">
        <v>0.26</v>
      </c>
      <c r="N28" s="3">
        <v>1.4</v>
      </c>
      <c r="O28" s="3">
        <v>3</v>
      </c>
      <c r="P28" s="3">
        <v>0.6</v>
      </c>
      <c r="Q28" s="3">
        <v>0.6</v>
      </c>
      <c r="R28" s="3">
        <v>1.9</v>
      </c>
      <c r="S28" s="3">
        <v>1.65</v>
      </c>
      <c r="T28" s="3">
        <v>3.8</v>
      </c>
      <c r="U28" s="3">
        <v>4.8</v>
      </c>
      <c r="V28" s="3">
        <v>6.3</v>
      </c>
      <c r="X28" s="10" t="s">
        <v>82</v>
      </c>
      <c r="Y28" t="str">
        <f t="shared" ca="1" si="2"/>
        <v>White</v>
      </c>
      <c r="Z28" t="str">
        <f t="shared" ca="1" si="4"/>
        <v>Cree</v>
      </c>
      <c r="AA28" t="str">
        <f t="shared" ca="1" si="3"/>
        <v>Cree XLamp CMA1303 18V 5r {White}</v>
      </c>
    </row>
    <row r="29" spans="1:27">
      <c r="A29">
        <f t="shared" si="0"/>
        <v>57</v>
      </c>
      <c r="C29" s="34">
        <v>27</v>
      </c>
      <c r="D29" t="str">
        <f t="shared" ca="1" si="5"/>
        <v>Cree XLamp CMA1303 36V 5r {EZW}</v>
      </c>
      <c r="E29">
        <v>27</v>
      </c>
      <c r="F29" s="3">
        <v>6.4000000000000001E-2</v>
      </c>
      <c r="K29" s="3">
        <v>6.4000000000000001E-2</v>
      </c>
      <c r="L29" s="3">
        <v>0.13</v>
      </c>
      <c r="M29" s="3">
        <v>0.27</v>
      </c>
      <c r="N29" s="3">
        <v>1.5</v>
      </c>
      <c r="O29" s="3">
        <v>3.5</v>
      </c>
      <c r="P29" s="3">
        <v>0.65</v>
      </c>
      <c r="Q29" s="3">
        <v>0.65</v>
      </c>
      <c r="R29" s="3">
        <v>2</v>
      </c>
      <c r="S29" s="3">
        <v>1.7</v>
      </c>
      <c r="T29" s="3">
        <v>4</v>
      </c>
      <c r="U29" s="3">
        <v>4.9000000000000004</v>
      </c>
      <c r="V29" s="3">
        <v>6.4</v>
      </c>
      <c r="X29" s="10" t="s">
        <v>83</v>
      </c>
      <c r="Y29" t="str">
        <f t="shared" ca="1" si="2"/>
        <v>White</v>
      </c>
      <c r="Z29" t="str">
        <f t="shared" ca="1" si="4"/>
        <v>Cree</v>
      </c>
      <c r="AA29" t="str">
        <f t="shared" ca="1" si="3"/>
        <v>Cree XLamp CMA1303 36V 5r {White}</v>
      </c>
    </row>
    <row r="30" spans="1:27">
      <c r="A30">
        <f t="shared" si="0"/>
        <v>59</v>
      </c>
      <c r="C30" s="34">
        <v>28</v>
      </c>
      <c r="D30" t="str">
        <f t="shared" ca="1" si="5"/>
        <v xml:space="preserve">Cree XLamp CMA1306  9V 6r {EZW} </v>
      </c>
      <c r="E30">
        <v>28</v>
      </c>
      <c r="F30" s="3">
        <v>6.5000000000000002E-2</v>
      </c>
      <c r="K30" s="3">
        <v>6.5000000000000002E-2</v>
      </c>
      <c r="L30" s="3">
        <v>0.14000000000000001</v>
      </c>
      <c r="M30" s="3">
        <v>0.28000000000000003</v>
      </c>
      <c r="N30" s="3">
        <v>2</v>
      </c>
      <c r="O30" s="3">
        <v>4</v>
      </c>
      <c r="P30" s="3">
        <v>0.7</v>
      </c>
      <c r="Q30" s="3">
        <v>0.7</v>
      </c>
      <c r="R30" s="3"/>
      <c r="S30" s="3"/>
      <c r="T30" s="3"/>
      <c r="U30" s="3">
        <v>5</v>
      </c>
      <c r="V30" s="3">
        <v>6.5</v>
      </c>
      <c r="X30" s="10" t="s">
        <v>84</v>
      </c>
      <c r="Y30" t="str">
        <f t="shared" ca="1" si="2"/>
        <v>White</v>
      </c>
      <c r="Z30" t="str">
        <f t="shared" ca="1" si="4"/>
        <v>Cree</v>
      </c>
      <c r="AA30" t="str">
        <f t="shared" ca="1" si="3"/>
        <v>Cree XLamp CMA1306  9V 6r {White}</v>
      </c>
    </row>
    <row r="31" spans="1:27">
      <c r="A31">
        <f t="shared" si="0"/>
        <v>61</v>
      </c>
      <c r="C31" s="34">
        <v>29</v>
      </c>
      <c r="D31" t="str">
        <f t="shared" ca="1" si="5"/>
        <v xml:space="preserve">Cree XLamp CMA1306 18V 6r {EZW} </v>
      </c>
      <c r="E31">
        <v>29</v>
      </c>
      <c r="F31" s="3">
        <v>6.6000000000000003E-2</v>
      </c>
      <c r="T31" s="3"/>
      <c r="U31" s="3"/>
      <c r="V31" s="3"/>
      <c r="X31" s="10" t="s">
        <v>85</v>
      </c>
      <c r="Y31" t="str">
        <f t="shared" ca="1" si="2"/>
        <v>White</v>
      </c>
      <c r="Z31" t="str">
        <f t="shared" ca="1" si="4"/>
        <v>Cree</v>
      </c>
      <c r="AA31" t="str">
        <f t="shared" ca="1" si="3"/>
        <v>Cree XLamp CMA1306 18V 6r {White}</v>
      </c>
    </row>
    <row r="32" spans="1:27">
      <c r="A32">
        <f t="shared" si="0"/>
        <v>63</v>
      </c>
      <c r="C32" s="34">
        <v>30</v>
      </c>
      <c r="D32" t="str">
        <f t="shared" ca="1" si="5"/>
        <v xml:space="preserve">Cree XLamp CMA1306 36V 6r {EZW} </v>
      </c>
      <c r="E32">
        <v>30</v>
      </c>
      <c r="F32" s="3">
        <v>6.8000000000000005E-2</v>
      </c>
      <c r="T32" s="3"/>
      <c r="U32" s="3"/>
      <c r="V32" s="3"/>
      <c r="X32" s="10" t="s">
        <v>86</v>
      </c>
      <c r="Y32" t="str">
        <f t="shared" ca="1" si="2"/>
        <v>White</v>
      </c>
      <c r="Z32" t="str">
        <f t="shared" ca="1" si="4"/>
        <v>Cree</v>
      </c>
      <c r="AA32" t="str">
        <f t="shared" ca="1" si="3"/>
        <v>Cree XLamp CMA1306 36V 6r {White}</v>
      </c>
    </row>
    <row r="33" spans="1:27">
      <c r="A33">
        <f t="shared" si="0"/>
        <v>65</v>
      </c>
      <c r="C33" s="34">
        <v>31</v>
      </c>
      <c r="D33" t="str">
        <f t="shared" ca="1" si="5"/>
        <v>Cree XLamp CMA1516 9r {EZW}</v>
      </c>
      <c r="E33">
        <v>31</v>
      </c>
      <c r="F33" s="3">
        <v>7.0000000000000007E-2</v>
      </c>
      <c r="T33" s="3"/>
      <c r="U33" s="3"/>
      <c r="V33" s="3"/>
      <c r="X33" s="10" t="s">
        <v>87</v>
      </c>
      <c r="Y33" t="str">
        <f t="shared" ca="1" si="2"/>
        <v>White</v>
      </c>
      <c r="Z33" t="str">
        <f t="shared" ca="1" si="4"/>
        <v>Cree</v>
      </c>
      <c r="AA33" t="str">
        <f t="shared" ca="1" si="3"/>
        <v>Cree XLamp CMA1516 9r {White}</v>
      </c>
    </row>
    <row r="34" spans="1:27">
      <c r="A34">
        <f t="shared" si="0"/>
        <v>67</v>
      </c>
      <c r="C34" s="34">
        <v>32</v>
      </c>
      <c r="D34" t="str">
        <f t="shared" ca="1" si="5"/>
        <v>Cree XLamp CMA1825 12r {EZW}</v>
      </c>
      <c r="E34">
        <v>32</v>
      </c>
      <c r="F34" s="3">
        <v>7.1999999999999995E-2</v>
      </c>
      <c r="T34" s="3"/>
      <c r="U34" s="3"/>
      <c r="V34" s="3"/>
      <c r="X34" s="10" t="s">
        <v>88</v>
      </c>
      <c r="Y34" t="str">
        <f t="shared" ca="1" si="2"/>
        <v>White</v>
      </c>
      <c r="Z34" t="str">
        <f t="shared" ca="1" si="4"/>
        <v>Cree</v>
      </c>
      <c r="AA34" t="str">
        <f t="shared" ca="1" si="3"/>
        <v>Cree XLamp CMA1825 12r {White}</v>
      </c>
    </row>
    <row r="35" spans="1:27">
      <c r="A35">
        <f t="shared" si="0"/>
        <v>69</v>
      </c>
      <c r="C35" s="34">
        <v>33</v>
      </c>
      <c r="D35" t="str">
        <f t="shared" ca="1" si="5"/>
        <v>Cree XLamp CMA1840 14r {EZW}</v>
      </c>
      <c r="E35">
        <v>33</v>
      </c>
      <c r="F35" s="3">
        <v>7.3999999999999996E-2</v>
      </c>
      <c r="T35" s="3"/>
      <c r="U35" s="3"/>
      <c r="V35" s="3"/>
      <c r="X35" s="10" t="s">
        <v>89</v>
      </c>
      <c r="Y35" t="str">
        <f t="shared" ca="1" si="2"/>
        <v>White</v>
      </c>
      <c r="Z35" t="str">
        <f t="shared" ca="1" si="4"/>
        <v>Cree</v>
      </c>
      <c r="AA35" t="str">
        <f t="shared" ca="1" si="3"/>
        <v>Cree XLamp CMA1840 14r {White}</v>
      </c>
    </row>
    <row r="36" spans="1:27">
      <c r="A36">
        <f t="shared" si="0"/>
        <v>71</v>
      </c>
      <c r="C36" s="34">
        <v>34</v>
      </c>
      <c r="D36" t="str">
        <f t="shared" ca="1" si="5"/>
        <v>Cree XLamp CMA2550 19r {EZW}</v>
      </c>
      <c r="E36">
        <v>34</v>
      </c>
      <c r="F36" s="3">
        <v>7.4999999999999997E-2</v>
      </c>
      <c r="T36" s="3"/>
      <c r="U36" s="3"/>
      <c r="V36" s="3"/>
      <c r="X36" s="10" t="s">
        <v>90</v>
      </c>
      <c r="Y36" t="str">
        <f t="shared" ca="1" si="2"/>
        <v>White</v>
      </c>
      <c r="Z36" t="str">
        <f t="shared" ca="1" si="4"/>
        <v>Cree</v>
      </c>
      <c r="AA36" t="str">
        <f t="shared" ca="1" si="3"/>
        <v>Cree XLamp CMA2550 19r {White}</v>
      </c>
    </row>
    <row r="37" spans="1:27">
      <c r="A37">
        <f t="shared" si="0"/>
        <v>73</v>
      </c>
      <c r="C37" s="34">
        <v>35</v>
      </c>
      <c r="D37" t="str">
        <f t="shared" ca="1" si="5"/>
        <v>Cree XLamp CMA3090 23r 48V {EZW}</v>
      </c>
      <c r="E37">
        <v>35</v>
      </c>
      <c r="F37" s="3">
        <v>7.5999999999999998E-2</v>
      </c>
      <c r="T37" s="3"/>
      <c r="U37" s="3"/>
      <c r="V37" s="3"/>
      <c r="X37" s="10" t="s">
        <v>91</v>
      </c>
      <c r="Y37" t="str">
        <f t="shared" ca="1" si="2"/>
        <v>White</v>
      </c>
      <c r="Z37" t="str">
        <f t="shared" ca="1" si="4"/>
        <v>Cree</v>
      </c>
      <c r="AA37" t="str">
        <f t="shared" ca="1" si="3"/>
        <v>Cree XLamp CMA3090 23r 48V {White}</v>
      </c>
    </row>
    <row r="38" spans="1:27">
      <c r="A38">
        <f t="shared" si="0"/>
        <v>75</v>
      </c>
      <c r="C38" s="34">
        <v>36</v>
      </c>
      <c r="D38" t="str">
        <f t="shared" ca="1" si="5"/>
        <v>Cree XLamp CMA3090 23r 72V {EZW}</v>
      </c>
      <c r="E38">
        <v>36</v>
      </c>
      <c r="F38" s="3">
        <v>7.8E-2</v>
      </c>
      <c r="T38" s="3"/>
      <c r="U38" s="3"/>
      <c r="V38" s="3"/>
      <c r="X38" s="10" t="s">
        <v>92</v>
      </c>
      <c r="Y38" t="str">
        <f t="shared" ca="1" si="2"/>
        <v>White</v>
      </c>
      <c r="Z38" t="str">
        <f t="shared" ca="1" si="4"/>
        <v>Cree</v>
      </c>
      <c r="AA38" t="str">
        <f t="shared" ca="1" si="3"/>
        <v>Cree XLamp CMA3090 23r 72V {White}</v>
      </c>
    </row>
    <row r="39" spans="1:27">
      <c r="A39">
        <f t="shared" si="0"/>
        <v>77</v>
      </c>
      <c r="C39" s="34">
        <v>37</v>
      </c>
      <c r="D39" t="str">
        <f t="shared" ca="1" si="5"/>
        <v>Cree XLamp CMT1407 10r {EZW}</v>
      </c>
      <c r="E39">
        <v>37</v>
      </c>
      <c r="F39" s="3">
        <v>0.08</v>
      </c>
      <c r="T39" s="3"/>
      <c r="U39" s="3"/>
      <c r="V39" s="3"/>
      <c r="X39" s="10" t="s">
        <v>93</v>
      </c>
      <c r="Y39" t="str">
        <f t="shared" ca="1" si="2"/>
        <v>White</v>
      </c>
      <c r="Z39" t="str">
        <f t="shared" ca="1" si="4"/>
        <v>Cree</v>
      </c>
      <c r="AA39" t="str">
        <f t="shared" ca="1" si="3"/>
        <v>Cree XLamp CMT1407 10r {White}</v>
      </c>
    </row>
    <row r="40" spans="1:27">
      <c r="A40">
        <f t="shared" si="0"/>
        <v>79</v>
      </c>
      <c r="C40" s="34">
        <v>38</v>
      </c>
      <c r="D40" t="str">
        <f t="shared" ca="1" si="5"/>
        <v>Cree XLamp CMT1412 10r {EZW}</v>
      </c>
      <c r="E40">
        <v>38</v>
      </c>
      <c r="F40" s="3">
        <v>8.2000000000000003E-2</v>
      </c>
      <c r="T40" s="3"/>
      <c r="U40" s="3"/>
      <c r="V40" s="3"/>
      <c r="X40" s="10" t="s">
        <v>94</v>
      </c>
      <c r="Y40" t="str">
        <f t="shared" ca="1" si="2"/>
        <v>White</v>
      </c>
      <c r="Z40" t="str">
        <f t="shared" ca="1" si="4"/>
        <v>Cree</v>
      </c>
      <c r="AA40" t="str">
        <f t="shared" ca="1" si="3"/>
        <v>Cree XLamp CMT1412 10r {White}</v>
      </c>
    </row>
    <row r="41" spans="1:27">
      <c r="A41">
        <f t="shared" si="0"/>
        <v>81</v>
      </c>
      <c r="C41" s="34">
        <v>39</v>
      </c>
      <c r="D41" t="str">
        <f t="shared" ca="1" si="5"/>
        <v>Cree XLamp CMT1420 10r {EZW}</v>
      </c>
      <c r="E41">
        <v>39</v>
      </c>
      <c r="F41" s="3">
        <v>8.4000000000000005E-2</v>
      </c>
      <c r="T41" s="3"/>
      <c r="U41" s="3"/>
      <c r="V41" s="3"/>
      <c r="X41" s="10" t="s">
        <v>95</v>
      </c>
      <c r="Y41" t="str">
        <f t="shared" ca="1" si="2"/>
        <v>White</v>
      </c>
      <c r="Z41" t="str">
        <f t="shared" ca="1" si="4"/>
        <v>Cree</v>
      </c>
      <c r="AA41" t="str">
        <f t="shared" ca="1" si="3"/>
        <v>Cree XLamp CMT1420 10r {White}</v>
      </c>
    </row>
    <row r="42" spans="1:27">
      <c r="A42">
        <f t="shared" si="0"/>
        <v>83</v>
      </c>
      <c r="C42" s="34">
        <v>40</v>
      </c>
      <c r="D42" t="str">
        <f t="shared" ca="1" si="5"/>
        <v>Cree XLamp CMT1922 15r {EZW}</v>
      </c>
      <c r="E42">
        <v>40</v>
      </c>
      <c r="F42" s="3">
        <v>8.5999999999999993E-2</v>
      </c>
      <c r="T42" s="3"/>
      <c r="U42" s="3"/>
      <c r="V42" s="3"/>
      <c r="X42" s="10" t="s">
        <v>96</v>
      </c>
      <c r="Y42" t="str">
        <f t="shared" ca="1" si="2"/>
        <v>White</v>
      </c>
      <c r="Z42" t="str">
        <f t="shared" ca="1" si="4"/>
        <v>Cree</v>
      </c>
      <c r="AA42" t="str">
        <f t="shared" ca="1" si="3"/>
        <v>Cree XLamp CMT1922 15r {White}</v>
      </c>
    </row>
    <row r="43" spans="1:27">
      <c r="A43">
        <f t="shared" si="0"/>
        <v>85</v>
      </c>
      <c r="C43" s="34">
        <v>41</v>
      </c>
      <c r="D43" t="str">
        <f t="shared" ref="D43:D52" ca="1" si="6">IF(INDIRECT("Models!A"&amp;A43)=0,"",INDIRECT("Models!A"&amp;A43))</f>
        <v>Cree XLamp CMT1925 15r {EZW}</v>
      </c>
      <c r="E43">
        <v>41</v>
      </c>
      <c r="F43" s="3">
        <v>8.7999999999999995E-2</v>
      </c>
      <c r="T43" s="3"/>
      <c r="U43" s="3"/>
      <c r="V43" s="3"/>
      <c r="X43" s="10" t="s">
        <v>97</v>
      </c>
      <c r="Y43" t="str">
        <f t="shared" ca="1" si="2"/>
        <v>White</v>
      </c>
      <c r="Z43" t="str">
        <f t="shared" ca="1" si="4"/>
        <v>Cree</v>
      </c>
      <c r="AA43" t="str">
        <f t="shared" ca="1" si="3"/>
        <v>Cree XLamp CMT1925 15r {White}</v>
      </c>
    </row>
    <row r="44" spans="1:27">
      <c r="A44">
        <f t="shared" si="0"/>
        <v>87</v>
      </c>
      <c r="C44" s="34">
        <v>42</v>
      </c>
      <c r="D44" t="str">
        <f t="shared" ca="1" si="6"/>
        <v>Cree XLamp CMT1930 15r {EZW}</v>
      </c>
      <c r="E44">
        <v>42</v>
      </c>
      <c r="F44" s="3">
        <v>0.09</v>
      </c>
      <c r="T44" s="3"/>
      <c r="U44" s="3"/>
      <c r="V44" s="3"/>
      <c r="X44" s="10" t="s">
        <v>98</v>
      </c>
      <c r="Y44" t="str">
        <f t="shared" ca="1" si="2"/>
        <v>White</v>
      </c>
      <c r="Z44" t="str">
        <f t="shared" ca="1" si="4"/>
        <v>Cree</v>
      </c>
      <c r="AA44" t="str">
        <f t="shared" ca="1" si="3"/>
        <v>Cree XLamp CMT1930 15r {White}</v>
      </c>
    </row>
    <row r="45" spans="1:27">
      <c r="A45">
        <f t="shared" si="0"/>
        <v>89</v>
      </c>
      <c r="C45" s="34">
        <v>43</v>
      </c>
      <c r="D45" t="str">
        <f t="shared" ca="1" si="6"/>
        <v>Cree XLamp CMT1945 15r {EZW}</v>
      </c>
      <c r="E45">
        <v>43</v>
      </c>
      <c r="F45" s="3">
        <v>9.1999999999999998E-2</v>
      </c>
      <c r="T45" s="3"/>
      <c r="U45" s="3"/>
      <c r="V45" s="3"/>
      <c r="X45" s="10" t="s">
        <v>99</v>
      </c>
      <c r="Y45" t="str">
        <f t="shared" ca="1" si="2"/>
        <v>White</v>
      </c>
      <c r="Z45" t="str">
        <f t="shared" ca="1" si="4"/>
        <v>Cree</v>
      </c>
      <c r="AA45" t="str">
        <f t="shared" ca="1" si="3"/>
        <v>Cree XLamp CMT1945 15r {White}</v>
      </c>
    </row>
    <row r="46" spans="1:27">
      <c r="A46">
        <f t="shared" si="0"/>
        <v>91</v>
      </c>
      <c r="C46" s="34">
        <v>44</v>
      </c>
      <c r="D46" t="str">
        <f t="shared" ca="1" si="6"/>
        <v>Cree XLamp CMT2850 22r {EZW}</v>
      </c>
      <c r="E46">
        <v>44</v>
      </c>
      <c r="F46" s="3">
        <v>9.4E-2</v>
      </c>
      <c r="X46" s="10" t="s">
        <v>100</v>
      </c>
      <c r="Y46" t="str">
        <f t="shared" ca="1" si="2"/>
        <v>White</v>
      </c>
      <c r="Z46" t="str">
        <f t="shared" ca="1" si="4"/>
        <v>Cree</v>
      </c>
      <c r="AA46" t="str">
        <f t="shared" ca="1" si="3"/>
        <v>Cree XLamp CMT2850 22r {White}</v>
      </c>
    </row>
    <row r="47" spans="1:27">
      <c r="A47">
        <f t="shared" si="0"/>
        <v>93</v>
      </c>
      <c r="C47" s="34">
        <v>45</v>
      </c>
      <c r="D47" t="str">
        <f t="shared" ca="1" si="6"/>
        <v>Cree XLamp CMT2870 22r {EZW}</v>
      </c>
      <c r="E47">
        <v>45</v>
      </c>
      <c r="F47" s="3">
        <v>9.6000000000000002E-2</v>
      </c>
      <c r="X47" s="10" t="s">
        <v>101</v>
      </c>
      <c r="Y47" t="str">
        <f t="shared" ca="1" si="2"/>
        <v>White</v>
      </c>
      <c r="Z47" t="str">
        <f t="shared" ca="1" si="4"/>
        <v>Cree</v>
      </c>
      <c r="AA47" t="str">
        <f t="shared" ca="1" si="3"/>
        <v>Cree XLamp CMT2870 22r {White}</v>
      </c>
    </row>
    <row r="48" spans="1:27">
      <c r="A48">
        <f t="shared" si="0"/>
        <v>95</v>
      </c>
      <c r="C48" s="34">
        <v>46</v>
      </c>
      <c r="D48" t="str">
        <f t="shared" ca="1" si="6"/>
        <v>Cree XLamp CMT2890 22r {EZW}</v>
      </c>
      <c r="E48">
        <v>46</v>
      </c>
      <c r="F48" s="3">
        <v>9.8000000000000004E-2</v>
      </c>
      <c r="X48" s="10" t="s">
        <v>102</v>
      </c>
      <c r="Y48" t="str">
        <f t="shared" ca="1" si="2"/>
        <v>White</v>
      </c>
      <c r="Z48" t="str">
        <f t="shared" ca="1" si="4"/>
        <v>Cree</v>
      </c>
      <c r="AA48" t="str">
        <f t="shared" ca="1" si="3"/>
        <v>Cree XLamp CMT2890 22r {White}</v>
      </c>
    </row>
    <row r="49" spans="1:27">
      <c r="A49">
        <f t="shared" si="0"/>
        <v>97</v>
      </c>
      <c r="C49" s="34">
        <v>47</v>
      </c>
      <c r="D49" t="str">
        <f t="shared" ca="1" si="6"/>
        <v>Cree XLamp CXA1304 LES 6r  9V {EZW}</v>
      </c>
      <c r="E49">
        <v>47</v>
      </c>
      <c r="F49" s="3">
        <v>0.1</v>
      </c>
      <c r="X49" s="10" t="s">
        <v>103</v>
      </c>
      <c r="Y49" t="str">
        <f t="shared" ca="1" si="2"/>
        <v>White</v>
      </c>
      <c r="Z49" t="str">
        <f t="shared" ca="1" si="4"/>
        <v>Cree</v>
      </c>
      <c r="AA49" t="str">
        <f t="shared" ca="1" si="3"/>
        <v>Cree XLamp CXA1304 LES 6r  9V {White}</v>
      </c>
    </row>
    <row r="50" spans="1:27">
      <c r="A50">
        <f t="shared" si="0"/>
        <v>99</v>
      </c>
      <c r="C50" s="34">
        <v>48</v>
      </c>
      <c r="D50" t="str">
        <f t="shared" ca="1" si="6"/>
        <v>Cree XLamp CXA1304 LES 6r 18V {EZW}</v>
      </c>
      <c r="E50">
        <v>48</v>
      </c>
      <c r="F50" s="3">
        <v>0.105</v>
      </c>
      <c r="X50" s="10" t="s">
        <v>104</v>
      </c>
      <c r="Y50" t="str">
        <f t="shared" ca="1" si="2"/>
        <v>White</v>
      </c>
      <c r="Z50" t="str">
        <f t="shared" ca="1" si="4"/>
        <v>Cree</v>
      </c>
      <c r="AA50" t="str">
        <f t="shared" ca="1" si="3"/>
        <v>Cree XLamp CXA1304 LES 6r 18V {White}</v>
      </c>
    </row>
    <row r="51" spans="1:27">
      <c r="A51">
        <f t="shared" si="0"/>
        <v>101</v>
      </c>
      <c r="C51" s="34">
        <v>49</v>
      </c>
      <c r="D51" t="str">
        <f t="shared" ca="1" si="6"/>
        <v>Cree XLamp CXA1304 LES 6r 36V {EZW}</v>
      </c>
      <c r="E51">
        <v>49</v>
      </c>
      <c r="F51" s="3">
        <v>0.11</v>
      </c>
      <c r="X51" s="10" t="s">
        <v>105</v>
      </c>
      <c r="Y51" t="str">
        <f t="shared" ca="1" si="2"/>
        <v>White</v>
      </c>
      <c r="Z51" t="str">
        <f t="shared" ca="1" si="4"/>
        <v>Cree</v>
      </c>
      <c r="AA51" t="str">
        <f t="shared" ca="1" si="3"/>
        <v>Cree XLamp CXA1304 LES 6r 36V {White}</v>
      </c>
    </row>
    <row r="52" spans="1:27">
      <c r="A52">
        <f t="shared" si="0"/>
        <v>103</v>
      </c>
      <c r="C52" s="34">
        <v>50</v>
      </c>
      <c r="D52" t="str">
        <f t="shared" ca="1" si="6"/>
        <v>Cree XLamp CXA1507 LES 9r 18V {EZW}</v>
      </c>
      <c r="E52">
        <v>50</v>
      </c>
      <c r="F52" s="3">
        <v>0.115</v>
      </c>
      <c r="X52" s="10" t="s">
        <v>106</v>
      </c>
      <c r="Y52" t="str">
        <f t="shared" ca="1" si="2"/>
        <v>White</v>
      </c>
      <c r="Z52" t="str">
        <f t="shared" ca="1" si="4"/>
        <v>Cree</v>
      </c>
      <c r="AA52" t="str">
        <f t="shared" ca="1" si="3"/>
        <v>Cree XLamp CXA1507 LES 9r 18V {White}</v>
      </c>
    </row>
    <row r="53" spans="1:27">
      <c r="A53">
        <f t="shared" si="0"/>
        <v>105</v>
      </c>
      <c r="C53" s="34">
        <v>51</v>
      </c>
      <c r="D53" t="str">
        <f t="shared" ref="D53:D70" ca="1" si="7">IF(INDIRECT("Models!A"&amp;A53)=0,"",INDIRECT("Models!A"&amp;A53))</f>
        <v>Cree XLamp CXA1507 LES 9r 36V {EZW}</v>
      </c>
      <c r="E53">
        <v>51</v>
      </c>
      <c r="F53" s="3">
        <v>0.12</v>
      </c>
      <c r="X53" s="10" t="s">
        <v>107</v>
      </c>
      <c r="Y53" t="str">
        <f t="shared" ca="1" si="2"/>
        <v>White</v>
      </c>
      <c r="Z53" t="str">
        <f t="shared" ca="1" si="4"/>
        <v>Cree</v>
      </c>
      <c r="AA53" t="str">
        <f t="shared" ca="1" si="3"/>
        <v>Cree XLamp CXA1507 LES 9r 36V {White}</v>
      </c>
    </row>
    <row r="54" spans="1:27">
      <c r="A54">
        <f t="shared" si="0"/>
        <v>107</v>
      </c>
      <c r="C54" s="34">
        <v>52</v>
      </c>
      <c r="D54" t="str">
        <f t="shared" ca="1" si="7"/>
        <v>Cree XLamp CXA1510 LES 9r 18V {EZW}</v>
      </c>
      <c r="E54">
        <v>52</v>
      </c>
      <c r="F54" s="3">
        <v>0.125</v>
      </c>
      <c r="X54" s="10" t="s">
        <v>108</v>
      </c>
      <c r="Y54" t="str">
        <f t="shared" ca="1" si="2"/>
        <v>White</v>
      </c>
      <c r="Z54" t="str">
        <f t="shared" ca="1" si="4"/>
        <v>Cree</v>
      </c>
      <c r="AA54" t="str">
        <f t="shared" ca="1" si="3"/>
        <v>Cree XLamp CXA1510 LES 9r 18V {White}</v>
      </c>
    </row>
    <row r="55" spans="1:27">
      <c r="A55">
        <f t="shared" si="0"/>
        <v>109</v>
      </c>
      <c r="C55" s="34">
        <v>53</v>
      </c>
      <c r="D55" t="str">
        <f t="shared" ca="1" si="7"/>
        <v>Cree XLamp CXA1510 LES 9r 36V {EZW}</v>
      </c>
      <c r="E55">
        <v>53</v>
      </c>
      <c r="F55" s="3">
        <v>0.13</v>
      </c>
      <c r="X55" s="10" t="s">
        <v>109</v>
      </c>
      <c r="Y55" t="str">
        <f t="shared" ca="1" si="2"/>
        <v>White</v>
      </c>
      <c r="Z55" t="str">
        <f t="shared" ca="1" si="4"/>
        <v>Cree</v>
      </c>
      <c r="AA55" t="str">
        <f t="shared" ca="1" si="3"/>
        <v>Cree XLamp CXA1510 LES 9r 36V {White}</v>
      </c>
    </row>
    <row r="56" spans="1:27">
      <c r="A56">
        <f t="shared" si="0"/>
        <v>111</v>
      </c>
      <c r="C56" s="34">
        <v>54</v>
      </c>
      <c r="D56" t="str">
        <f t="shared" ca="1" si="7"/>
        <v>Cree XLamp CXA1512 LES 9r 18V {EZW}</v>
      </c>
      <c r="E56">
        <v>54</v>
      </c>
      <c r="F56" s="3">
        <v>0.13500000000000001</v>
      </c>
      <c r="X56" s="10" t="s">
        <v>110</v>
      </c>
      <c r="Y56" t="str">
        <f t="shared" ca="1" si="2"/>
        <v>White</v>
      </c>
      <c r="Z56" t="str">
        <f t="shared" ca="1" si="4"/>
        <v>Cree</v>
      </c>
      <c r="AA56" t="str">
        <f t="shared" ca="1" si="3"/>
        <v>Cree XLamp CXA1512 LES 9r 18V {White}</v>
      </c>
    </row>
    <row r="57" spans="1:27">
      <c r="A57">
        <f t="shared" si="0"/>
        <v>113</v>
      </c>
      <c r="C57" s="34">
        <v>55</v>
      </c>
      <c r="D57" t="str">
        <f t="shared" ca="1" si="7"/>
        <v>Cree XLamp CXA1512 LES 9r 36V {EZW}</v>
      </c>
      <c r="E57">
        <v>55</v>
      </c>
      <c r="F57" s="3">
        <v>0.14000000000000001</v>
      </c>
      <c r="X57" s="10" t="s">
        <v>111</v>
      </c>
      <c r="Y57" t="str">
        <f t="shared" ca="1" si="2"/>
        <v>White</v>
      </c>
      <c r="Z57" t="str">
        <f t="shared" ca="1" si="4"/>
        <v>Cree</v>
      </c>
      <c r="AA57" t="str">
        <f t="shared" ca="1" si="3"/>
        <v>Cree XLamp CXA1512 LES 9r 36V {White}</v>
      </c>
    </row>
    <row r="58" spans="1:27">
      <c r="A58">
        <f t="shared" si="0"/>
        <v>115</v>
      </c>
      <c r="C58" s="34">
        <v>56</v>
      </c>
      <c r="D58" t="str">
        <f t="shared" ca="1" si="7"/>
        <v>Cree XLamp CXA1816 LES 12r {EZW}</v>
      </c>
      <c r="E58">
        <v>56</v>
      </c>
      <c r="F58" s="3">
        <v>0.15</v>
      </c>
      <c r="X58" s="10" t="s">
        <v>112</v>
      </c>
      <c r="Y58" t="str">
        <f t="shared" ca="1" si="2"/>
        <v>White</v>
      </c>
      <c r="Z58" t="str">
        <f t="shared" ca="1" si="4"/>
        <v>Cree</v>
      </c>
      <c r="AA58" t="str">
        <f t="shared" ca="1" si="3"/>
        <v>Cree XLamp CXA1816 LES 12r {White}</v>
      </c>
    </row>
    <row r="59" spans="1:27">
      <c r="A59">
        <f t="shared" si="0"/>
        <v>117</v>
      </c>
      <c r="C59" s="34">
        <v>57</v>
      </c>
      <c r="D59" t="str">
        <f t="shared" ca="1" si="7"/>
        <v>Cree XLamp CXA1820 LES 12r {EZW}</v>
      </c>
      <c r="E59">
        <v>57</v>
      </c>
      <c r="F59" s="3">
        <v>0.16</v>
      </c>
      <c r="X59" s="10" t="s">
        <v>113</v>
      </c>
      <c r="Y59" t="str">
        <f t="shared" ca="1" si="2"/>
        <v>White</v>
      </c>
      <c r="Z59" t="str">
        <f t="shared" ca="1" si="4"/>
        <v>Cree</v>
      </c>
      <c r="AA59" t="str">
        <f t="shared" ca="1" si="3"/>
        <v>Cree XLamp CXA1820 LES 12r {White}</v>
      </c>
    </row>
    <row r="60" spans="1:27">
      <c r="A60">
        <f t="shared" si="0"/>
        <v>119</v>
      </c>
      <c r="C60" s="34">
        <v>58</v>
      </c>
      <c r="D60" t="str">
        <f t="shared" ca="1" si="7"/>
        <v>Cree XLamp CXA1830 LES 14r {EZW}</v>
      </c>
      <c r="E60">
        <v>58</v>
      </c>
      <c r="F60" s="3">
        <v>0.17</v>
      </c>
      <c r="X60" s="10" t="s">
        <v>114</v>
      </c>
      <c r="Y60" t="str">
        <f t="shared" ca="1" si="2"/>
        <v>White</v>
      </c>
      <c r="Z60" t="str">
        <f t="shared" ca="1" si="4"/>
        <v>Cree</v>
      </c>
      <c r="AA60" t="str">
        <f t="shared" ca="1" si="3"/>
        <v>Cree XLamp CXA1830 LES 14r {White}</v>
      </c>
    </row>
    <row r="61" spans="1:27">
      <c r="A61">
        <f t="shared" si="0"/>
        <v>121</v>
      </c>
      <c r="C61" s="34">
        <v>59</v>
      </c>
      <c r="D61" t="str">
        <f t="shared" ca="1" si="7"/>
        <v>Cree XLamp CXA2520 LES 19r {EZW}</v>
      </c>
      <c r="E61">
        <v>59</v>
      </c>
      <c r="F61" s="3">
        <v>0.17499999999999999</v>
      </c>
      <c r="X61" s="10" t="s">
        <v>115</v>
      </c>
      <c r="Y61" t="str">
        <f t="shared" ca="1" si="2"/>
        <v>White</v>
      </c>
      <c r="Z61" t="str">
        <f t="shared" ca="1" si="4"/>
        <v>Cree</v>
      </c>
      <c r="AA61" t="str">
        <f t="shared" ca="1" si="3"/>
        <v>Cree XLamp CXA2520 LES 19r {White}</v>
      </c>
    </row>
    <row r="62" spans="1:27">
      <c r="A62">
        <f t="shared" si="0"/>
        <v>123</v>
      </c>
      <c r="C62" s="34">
        <v>60</v>
      </c>
      <c r="D62" t="str">
        <f t="shared" ca="1" si="7"/>
        <v>Cree XLamp CXA2530 LES 19r {EZW}</v>
      </c>
      <c r="E62">
        <v>60</v>
      </c>
      <c r="F62" s="3">
        <v>0.18</v>
      </c>
      <c r="X62" s="10" t="s">
        <v>116</v>
      </c>
      <c r="Y62" t="str">
        <f t="shared" ca="1" si="2"/>
        <v>White</v>
      </c>
      <c r="Z62" t="str">
        <f t="shared" ca="1" si="4"/>
        <v>Cree</v>
      </c>
      <c r="AA62" t="str">
        <f t="shared" ca="1" si="3"/>
        <v>Cree XLamp CXA2530 LES 19r {White}</v>
      </c>
    </row>
    <row r="63" spans="1:27">
      <c r="A63">
        <f t="shared" si="0"/>
        <v>125</v>
      </c>
      <c r="C63" s="34">
        <v>61</v>
      </c>
      <c r="D63" t="str">
        <f t="shared" ca="1" si="7"/>
        <v>Cree XLamp CXA2540 LES 19r {EZW}</v>
      </c>
      <c r="E63">
        <v>61</v>
      </c>
      <c r="F63" s="3">
        <v>0.19</v>
      </c>
      <c r="X63" s="10" t="s">
        <v>117</v>
      </c>
      <c r="Y63" t="str">
        <f t="shared" ca="1" si="2"/>
        <v>White</v>
      </c>
      <c r="Z63" t="str">
        <f t="shared" ca="1" si="4"/>
        <v>Cree</v>
      </c>
      <c r="AA63" t="str">
        <f t="shared" ca="1" si="3"/>
        <v>Cree XLamp CXA2540 LES 19r {White}</v>
      </c>
    </row>
    <row r="64" spans="1:27">
      <c r="A64">
        <f t="shared" si="0"/>
        <v>127</v>
      </c>
      <c r="C64" s="34">
        <v>62</v>
      </c>
      <c r="D64" t="str">
        <f t="shared" ca="1" si="7"/>
        <v>Cree XLamp CXA3050 LES 23r {EZW}</v>
      </c>
      <c r="E64">
        <v>62</v>
      </c>
      <c r="F64" s="3">
        <v>0.2</v>
      </c>
      <c r="X64" s="10" t="s">
        <v>118</v>
      </c>
      <c r="Y64" t="str">
        <f t="shared" ca="1" si="2"/>
        <v>White</v>
      </c>
      <c r="Z64" t="str">
        <f t="shared" ca="1" si="4"/>
        <v>Cree</v>
      </c>
      <c r="AA64" t="str">
        <f t="shared" ca="1" si="3"/>
        <v>Cree XLamp CXA3050 LES 23r {White}</v>
      </c>
    </row>
    <row r="65" spans="1:27">
      <c r="A65">
        <f t="shared" si="0"/>
        <v>129</v>
      </c>
      <c r="C65" s="34">
        <v>63</v>
      </c>
      <c r="D65" t="str">
        <f t="shared" ca="1" si="7"/>
        <v>Cree XLamp CXA3070 LES 23r {EZW}</v>
      </c>
      <c r="E65">
        <v>63</v>
      </c>
      <c r="F65" s="3">
        <v>0.21</v>
      </c>
      <c r="X65" s="10" t="s">
        <v>119</v>
      </c>
      <c r="Y65" t="str">
        <f t="shared" ca="1" si="2"/>
        <v>White</v>
      </c>
      <c r="Z65" t="str">
        <f t="shared" ca="1" si="4"/>
        <v>Cree</v>
      </c>
      <c r="AA65" t="str">
        <f t="shared" ca="1" si="3"/>
        <v>Cree XLamp CXA3070 LES 23r {White}</v>
      </c>
    </row>
    <row r="66" spans="1:27">
      <c r="A66">
        <f t="shared" si="0"/>
        <v>131</v>
      </c>
      <c r="C66" s="34">
        <v>64</v>
      </c>
      <c r="D66" t="str">
        <f t="shared" ca="1" si="7"/>
        <v>Cree XLamp CXA3590 LES 30r 36V {EZW}</v>
      </c>
      <c r="E66">
        <v>64</v>
      </c>
      <c r="F66" s="3">
        <v>0.22</v>
      </c>
      <c r="X66" s="10" t="s">
        <v>120</v>
      </c>
      <c r="Y66" t="str">
        <f t="shared" ca="1" si="2"/>
        <v>White</v>
      </c>
      <c r="Z66" t="str">
        <f t="shared" ca="1" si="4"/>
        <v>Cree</v>
      </c>
      <c r="AA66" t="str">
        <f t="shared" ca="1" si="3"/>
        <v>Cree XLamp CXA3590 LES 30r 36V {White}</v>
      </c>
    </row>
    <row r="67" spans="1:27">
      <c r="A67">
        <f t="shared" ref="A67:A130" si="8">3+C67*2</f>
        <v>133</v>
      </c>
      <c r="C67" s="34">
        <v>65</v>
      </c>
      <c r="D67" t="str">
        <f t="shared" ca="1" si="7"/>
        <v>Cree XLamp CXA3590 LES 30r 72V {EZW}</v>
      </c>
      <c r="E67">
        <v>65</v>
      </c>
      <c r="F67" s="3">
        <v>0.23</v>
      </c>
      <c r="X67" s="10" t="s">
        <v>121</v>
      </c>
      <c r="Y67" t="str">
        <f t="shared" ca="1" si="2"/>
        <v>White</v>
      </c>
      <c r="Z67" t="str">
        <f t="shared" ca="1" si="4"/>
        <v>Cree</v>
      </c>
      <c r="AA67" t="str">
        <f t="shared" ref="AA67:AA130" ca="1" si="9">IF(D67="","",LEFT(D67,FIND(" {",D67)-1)&amp;" {"&amp;Y67&amp;"}")</f>
        <v>Cree XLamp CXA3590 LES 30r 72V {White}</v>
      </c>
    </row>
    <row r="68" spans="1:27">
      <c r="A68">
        <f t="shared" si="8"/>
        <v>135</v>
      </c>
      <c r="C68" s="34">
        <v>66</v>
      </c>
      <c r="D68" t="str">
        <f t="shared" ca="1" si="7"/>
        <v>Cree XLamp CXB1304 6r  9V {EZW}</v>
      </c>
      <c r="E68">
        <v>66</v>
      </c>
      <c r="F68" s="3">
        <v>0.24</v>
      </c>
      <c r="X68" s="10" t="s">
        <v>122</v>
      </c>
      <c r="Y68" t="str">
        <f t="shared" ref="Y68:Y131" ca="1" si="10">IF(LEFT(D68,3)="---",PROPER(MID(D68,5,LEN(D68)-8)),Y67)</f>
        <v>White</v>
      </c>
      <c r="Z68" t="str">
        <f t="shared" ca="1" si="4"/>
        <v>Cree</v>
      </c>
      <c r="AA68" t="str">
        <f t="shared" ca="1" si="9"/>
        <v>Cree XLamp CXB1304 6r  9V {White}</v>
      </c>
    </row>
    <row r="69" spans="1:27">
      <c r="A69">
        <f t="shared" si="8"/>
        <v>137</v>
      </c>
      <c r="C69" s="34">
        <v>67</v>
      </c>
      <c r="D69" t="str">
        <f t="shared" ca="1" si="7"/>
        <v>Cree XLamp CXB1304 6r 18V {EZW}</v>
      </c>
      <c r="E69">
        <v>67</v>
      </c>
      <c r="F69" s="3">
        <v>0.25</v>
      </c>
      <c r="X69" s="10" t="s">
        <v>123</v>
      </c>
      <c r="Y69" t="str">
        <f t="shared" ca="1" si="10"/>
        <v>White</v>
      </c>
      <c r="Z69" t="str">
        <f t="shared" ref="Z69:Z132" ca="1" si="11">LEFT(AA69,FIND(" ",AA69)-1)</f>
        <v>Cree</v>
      </c>
      <c r="AA69" t="str">
        <f t="shared" ca="1" si="9"/>
        <v>Cree XLamp CXB1304 6r 18V {White}</v>
      </c>
    </row>
    <row r="70" spans="1:27">
      <c r="A70">
        <f t="shared" si="8"/>
        <v>139</v>
      </c>
      <c r="C70" s="34">
        <v>68</v>
      </c>
      <c r="D70" t="str">
        <f t="shared" ca="1" si="7"/>
        <v>Cree XLamp CXB1304 6r 36V {EZW}</v>
      </c>
      <c r="E70">
        <v>68</v>
      </c>
      <c r="F70" s="3">
        <v>0.26</v>
      </c>
      <c r="X70" s="10" t="s">
        <v>124</v>
      </c>
      <c r="Y70" t="str">
        <f t="shared" ca="1" si="10"/>
        <v>White</v>
      </c>
      <c r="Z70" t="str">
        <f t="shared" ca="1" si="11"/>
        <v>Cree</v>
      </c>
      <c r="AA70" t="str">
        <f t="shared" ca="1" si="9"/>
        <v>Cree XLamp CXB1304 6r 36V {White}</v>
      </c>
    </row>
    <row r="71" spans="1:27">
      <c r="A71">
        <f t="shared" si="8"/>
        <v>141</v>
      </c>
      <c r="C71" s="34">
        <v>69</v>
      </c>
      <c r="D71" t="str">
        <f t="shared" ref="D71:D86" ca="1" si="12">IF(INDIRECT("Models!A"&amp;A71)=0,"",INDIRECT("Models!A"&amp;A71))</f>
        <v>Cree XLamp CXB1310 6r 18V {EZW}</v>
      </c>
      <c r="E71">
        <v>69</v>
      </c>
      <c r="F71" s="3">
        <v>0.27</v>
      </c>
      <c r="X71" s="10" t="s">
        <v>125</v>
      </c>
      <c r="Y71" t="str">
        <f t="shared" ca="1" si="10"/>
        <v>White</v>
      </c>
      <c r="Z71" t="str">
        <f t="shared" ca="1" si="11"/>
        <v>Cree</v>
      </c>
      <c r="AA71" t="str">
        <f t="shared" ca="1" si="9"/>
        <v>Cree XLamp CXB1310 6r 18V {White}</v>
      </c>
    </row>
    <row r="72" spans="1:27">
      <c r="A72">
        <f t="shared" si="8"/>
        <v>143</v>
      </c>
      <c r="C72" s="34">
        <v>70</v>
      </c>
      <c r="D72" t="str">
        <f t="shared" ca="1" si="12"/>
        <v>Cree XLamp CXB1310 6r 36V {EZW}</v>
      </c>
      <c r="E72">
        <v>70</v>
      </c>
      <c r="F72" s="3">
        <v>0.28000000000000003</v>
      </c>
      <c r="X72" s="10" t="s">
        <v>126</v>
      </c>
      <c r="Y72" t="str">
        <f t="shared" ca="1" si="10"/>
        <v>White</v>
      </c>
      <c r="Z72" t="str">
        <f t="shared" ca="1" si="11"/>
        <v>Cree</v>
      </c>
      <c r="AA72" t="str">
        <f t="shared" ca="1" si="9"/>
        <v>Cree XLamp CXB1310 6r 36V {White}</v>
      </c>
    </row>
    <row r="73" spans="1:27">
      <c r="A73">
        <f t="shared" si="8"/>
        <v>145</v>
      </c>
      <c r="C73" s="34">
        <v>71</v>
      </c>
      <c r="D73" t="str">
        <f t="shared" ca="1" si="12"/>
        <v>Cree XLamp CXB1507 9r 18V {EZW}</v>
      </c>
      <c r="E73">
        <v>71</v>
      </c>
      <c r="F73" s="3">
        <v>0.28999999999999998</v>
      </c>
      <c r="X73" s="10" t="s">
        <v>127</v>
      </c>
      <c r="Y73" t="str">
        <f t="shared" ca="1" si="10"/>
        <v>White</v>
      </c>
      <c r="Z73" t="str">
        <f t="shared" ca="1" si="11"/>
        <v>Cree</v>
      </c>
      <c r="AA73" t="str">
        <f t="shared" ca="1" si="9"/>
        <v>Cree XLamp CXB1507 9r 18V {White}</v>
      </c>
    </row>
    <row r="74" spans="1:27">
      <c r="A74">
        <f t="shared" si="8"/>
        <v>147</v>
      </c>
      <c r="C74" s="34">
        <v>72</v>
      </c>
      <c r="D74" t="str">
        <f t="shared" ca="1" si="12"/>
        <v>Cree XLamp CXB1507 9r 36V {EZW}</v>
      </c>
      <c r="E74">
        <v>72</v>
      </c>
      <c r="F74" s="3">
        <v>0.3</v>
      </c>
      <c r="X74" s="10" t="s">
        <v>128</v>
      </c>
      <c r="Y74" t="str">
        <f t="shared" ca="1" si="10"/>
        <v>White</v>
      </c>
      <c r="Z74" t="str">
        <f t="shared" ca="1" si="11"/>
        <v>Cree</v>
      </c>
      <c r="AA74" t="str">
        <f t="shared" ca="1" si="9"/>
        <v>Cree XLamp CXB1507 9r 36V {White}</v>
      </c>
    </row>
    <row r="75" spans="1:27">
      <c r="A75">
        <f t="shared" si="8"/>
        <v>149</v>
      </c>
      <c r="C75" s="34">
        <v>73</v>
      </c>
      <c r="D75" t="str">
        <f t="shared" ca="1" si="12"/>
        <v>Cree XLamp CXB1512 9r 18V {EZW}</v>
      </c>
      <c r="E75">
        <v>73</v>
      </c>
      <c r="F75" s="3">
        <v>0.31</v>
      </c>
      <c r="X75" s="10" t="s">
        <v>129</v>
      </c>
      <c r="Y75" t="str">
        <f t="shared" ca="1" si="10"/>
        <v>White</v>
      </c>
      <c r="Z75" t="str">
        <f t="shared" ca="1" si="11"/>
        <v>Cree</v>
      </c>
      <c r="AA75" t="str">
        <f t="shared" ca="1" si="9"/>
        <v>Cree XLamp CXB1512 9r 18V {White}</v>
      </c>
    </row>
    <row r="76" spans="1:27">
      <c r="A76">
        <f t="shared" si="8"/>
        <v>151</v>
      </c>
      <c r="C76" s="34">
        <v>74</v>
      </c>
      <c r="D76" t="str">
        <f t="shared" ca="1" si="12"/>
        <v>Cree XLamp CXB1512 9r 36V {EZW}</v>
      </c>
      <c r="E76">
        <v>74</v>
      </c>
      <c r="F76" s="3">
        <v>0.32</v>
      </c>
      <c r="X76" s="10" t="s">
        <v>130</v>
      </c>
      <c r="Y76" t="str">
        <f t="shared" ca="1" si="10"/>
        <v>White</v>
      </c>
      <c r="Z76" t="str">
        <f t="shared" ca="1" si="11"/>
        <v>Cree</v>
      </c>
      <c r="AA76" t="str">
        <f t="shared" ca="1" si="9"/>
        <v>Cree XLamp CXB1512 9r 36V {White}</v>
      </c>
    </row>
    <row r="77" spans="1:27">
      <c r="A77">
        <f t="shared" si="8"/>
        <v>153</v>
      </c>
      <c r="C77" s="34">
        <v>75</v>
      </c>
      <c r="D77" t="str">
        <f t="shared" ca="1" si="12"/>
        <v>Cree XLamp CXB1520 9r {EZW}</v>
      </c>
      <c r="E77">
        <v>75</v>
      </c>
      <c r="F77" s="3">
        <v>0.33</v>
      </c>
      <c r="X77" s="10" t="s">
        <v>131</v>
      </c>
      <c r="Y77" t="str">
        <f t="shared" ca="1" si="10"/>
        <v>White</v>
      </c>
      <c r="Z77" t="str">
        <f t="shared" ca="1" si="11"/>
        <v>Cree</v>
      </c>
      <c r="AA77" t="str">
        <f t="shared" ca="1" si="9"/>
        <v>Cree XLamp CXB1520 9r {White}</v>
      </c>
    </row>
    <row r="78" spans="1:27">
      <c r="A78">
        <f t="shared" si="8"/>
        <v>155</v>
      </c>
      <c r="C78" s="34">
        <v>76</v>
      </c>
      <c r="D78" t="str">
        <f t="shared" ca="1" si="12"/>
        <v>Cree XLamp CXB1816 12r {EZW}</v>
      </c>
      <c r="E78">
        <v>76</v>
      </c>
      <c r="F78" s="3">
        <v>0.34</v>
      </c>
      <c r="X78" s="10" t="s">
        <v>132</v>
      </c>
      <c r="Y78" t="str">
        <f t="shared" ca="1" si="10"/>
        <v>White</v>
      </c>
      <c r="Z78" t="str">
        <f t="shared" ca="1" si="11"/>
        <v>Cree</v>
      </c>
      <c r="AA78" t="str">
        <f t="shared" ca="1" si="9"/>
        <v>Cree XLamp CXB1816 12r {White}</v>
      </c>
    </row>
    <row r="79" spans="1:27">
      <c r="A79">
        <f t="shared" si="8"/>
        <v>157</v>
      </c>
      <c r="C79" s="34">
        <v>77</v>
      </c>
      <c r="D79" t="str">
        <f t="shared" ca="1" si="12"/>
        <v>Cree XLamp CXB1820 12r {EZW}</v>
      </c>
      <c r="E79">
        <v>77</v>
      </c>
      <c r="F79" s="3">
        <v>0.35</v>
      </c>
      <c r="X79" s="10" t="s">
        <v>133</v>
      </c>
      <c r="Y79" t="str">
        <f t="shared" ca="1" si="10"/>
        <v>White</v>
      </c>
      <c r="Z79" t="str">
        <f t="shared" ca="1" si="11"/>
        <v>Cree</v>
      </c>
      <c r="AA79" t="str">
        <f t="shared" ca="1" si="9"/>
        <v>Cree XLamp CXB1820 12r {White}</v>
      </c>
    </row>
    <row r="80" spans="1:27">
      <c r="A80">
        <f t="shared" si="8"/>
        <v>159</v>
      </c>
      <c r="C80" s="34">
        <v>78</v>
      </c>
      <c r="D80" t="str">
        <f t="shared" ca="1" si="12"/>
        <v>Cree XLamp CXB1830 14r {EZW}</v>
      </c>
      <c r="E80">
        <v>78</v>
      </c>
      <c r="F80" s="3">
        <v>0.36</v>
      </c>
      <c r="X80" s="10" t="s">
        <v>134</v>
      </c>
      <c r="Y80" t="str">
        <f t="shared" ca="1" si="10"/>
        <v>White</v>
      </c>
      <c r="Z80" t="str">
        <f t="shared" ca="1" si="11"/>
        <v>Cree</v>
      </c>
      <c r="AA80" t="str">
        <f t="shared" ca="1" si="9"/>
        <v>Cree XLamp CXB1830 14r {White}</v>
      </c>
    </row>
    <row r="81" spans="1:27">
      <c r="A81">
        <f t="shared" si="8"/>
        <v>161</v>
      </c>
      <c r="C81" s="34">
        <v>79</v>
      </c>
      <c r="D81" t="str">
        <f t="shared" ca="1" si="12"/>
        <v>Cree XLamp CXB2530 19r {EZW}</v>
      </c>
      <c r="E81">
        <v>79</v>
      </c>
      <c r="F81" s="3">
        <v>0.37</v>
      </c>
      <c r="X81" s="10" t="s">
        <v>135</v>
      </c>
      <c r="Y81" t="str">
        <f t="shared" ca="1" si="10"/>
        <v>White</v>
      </c>
      <c r="Z81" t="str">
        <f t="shared" ca="1" si="11"/>
        <v>Cree</v>
      </c>
      <c r="AA81" t="str">
        <f t="shared" ca="1" si="9"/>
        <v>Cree XLamp CXB2530 19r {White}</v>
      </c>
    </row>
    <row r="82" spans="1:27">
      <c r="A82">
        <f t="shared" si="8"/>
        <v>163</v>
      </c>
      <c r="C82" s="34">
        <v>80</v>
      </c>
      <c r="D82" t="str">
        <f t="shared" ca="1" si="12"/>
        <v>Cree XLamp CXB2540 19r {EZW}</v>
      </c>
      <c r="E82">
        <v>80</v>
      </c>
      <c r="F82" s="3">
        <v>0.38</v>
      </c>
      <c r="X82" s="10" t="s">
        <v>136</v>
      </c>
      <c r="Y82" t="str">
        <f t="shared" ca="1" si="10"/>
        <v>White</v>
      </c>
      <c r="Z82" t="str">
        <f t="shared" ca="1" si="11"/>
        <v>Cree</v>
      </c>
      <c r="AA82" t="str">
        <f t="shared" ca="1" si="9"/>
        <v>Cree XLamp CXB2540 19r {White}</v>
      </c>
    </row>
    <row r="83" spans="1:27">
      <c r="A83">
        <f t="shared" si="8"/>
        <v>165</v>
      </c>
      <c r="C83" s="34">
        <v>81</v>
      </c>
      <c r="D83" t="str">
        <f t="shared" ca="1" si="12"/>
        <v>Cree XLamp CXB3050 23r {EZW}</v>
      </c>
      <c r="E83">
        <v>81</v>
      </c>
      <c r="F83" s="3">
        <v>0.39</v>
      </c>
      <c r="X83" s="10" t="s">
        <v>137</v>
      </c>
      <c r="Y83" t="str">
        <f t="shared" ca="1" si="10"/>
        <v>White</v>
      </c>
      <c r="Z83" t="str">
        <f t="shared" ca="1" si="11"/>
        <v>Cree</v>
      </c>
      <c r="AA83" t="str">
        <f t="shared" ca="1" si="9"/>
        <v>Cree XLamp CXB3050 23r {White}</v>
      </c>
    </row>
    <row r="84" spans="1:27">
      <c r="A84">
        <f t="shared" si="8"/>
        <v>167</v>
      </c>
      <c r="C84" s="34">
        <v>82</v>
      </c>
      <c r="D84" t="str">
        <f t="shared" ca="1" si="12"/>
        <v>Cree XLamp CXB3070 23r {EZW}</v>
      </c>
      <c r="E84">
        <v>82</v>
      </c>
      <c r="F84" s="3">
        <v>0.4</v>
      </c>
      <c r="X84" s="10" t="s">
        <v>138</v>
      </c>
      <c r="Y84" t="str">
        <f t="shared" ca="1" si="10"/>
        <v>White</v>
      </c>
      <c r="Z84" t="str">
        <f t="shared" ca="1" si="11"/>
        <v>Cree</v>
      </c>
      <c r="AA84" t="str">
        <f t="shared" ca="1" si="9"/>
        <v>Cree XLamp CXB3070 23r {White}</v>
      </c>
    </row>
    <row r="85" spans="1:27">
      <c r="A85">
        <f t="shared" si="8"/>
        <v>169</v>
      </c>
      <c r="C85" s="34">
        <v>83</v>
      </c>
      <c r="D85" t="str">
        <f t="shared" ca="1" si="12"/>
        <v>Cree XLamp CXB3590 30r 36V {EZW}</v>
      </c>
      <c r="E85">
        <v>83</v>
      </c>
      <c r="F85" s="3">
        <v>0.41</v>
      </c>
      <c r="X85" s="10" t="s">
        <v>139</v>
      </c>
      <c r="Y85" t="str">
        <f t="shared" ca="1" si="10"/>
        <v>White</v>
      </c>
      <c r="Z85" t="str">
        <f t="shared" ca="1" si="11"/>
        <v>Cree</v>
      </c>
      <c r="AA85" t="str">
        <f t="shared" ca="1" si="9"/>
        <v>Cree XLamp CXB3590 30r 36V {White}</v>
      </c>
    </row>
    <row r="86" spans="1:27">
      <c r="A86">
        <f t="shared" si="8"/>
        <v>171</v>
      </c>
      <c r="C86" s="34">
        <v>84</v>
      </c>
      <c r="D86" t="str">
        <f t="shared" ca="1" si="12"/>
        <v>Cree XLamp CXB3590 30r 72V {EZW}</v>
      </c>
      <c r="E86">
        <v>84</v>
      </c>
      <c r="F86" s="3">
        <v>0.42</v>
      </c>
      <c r="X86" s="10" t="s">
        <v>140</v>
      </c>
      <c r="Y86" t="str">
        <f t="shared" ca="1" si="10"/>
        <v>White</v>
      </c>
      <c r="Z86" t="str">
        <f t="shared" ca="1" si="11"/>
        <v>Cree</v>
      </c>
      <c r="AA86" t="str">
        <f t="shared" ca="1" si="9"/>
        <v>Cree XLamp CXB3590 30r 72V {White}</v>
      </c>
    </row>
    <row r="87" spans="1:27">
      <c r="A87">
        <f t="shared" si="8"/>
        <v>173</v>
      </c>
      <c r="C87" s="34">
        <v>85</v>
      </c>
      <c r="D87" t="str">
        <f t="shared" ref="D87:D124" ca="1" si="13">IF(INDIRECT("Models!A"&amp;A87)=0,"",INDIRECT("Models!A"&amp;A87))</f>
        <v>Cree XLamp MC-E 4S {CW/NW/WW}</v>
      </c>
      <c r="E87">
        <v>85</v>
      </c>
      <c r="F87" s="3">
        <v>0.43</v>
      </c>
      <c r="X87" s="10" t="s">
        <v>141</v>
      </c>
      <c r="Y87" t="str">
        <f t="shared" ca="1" si="10"/>
        <v>White</v>
      </c>
      <c r="Z87" t="str">
        <f t="shared" ca="1" si="11"/>
        <v>Cree</v>
      </c>
      <c r="AA87" t="str">
        <f t="shared" ca="1" si="9"/>
        <v>Cree XLamp MC-E 4S {White}</v>
      </c>
    </row>
    <row r="88" spans="1:27">
      <c r="A88">
        <f t="shared" si="8"/>
        <v>175</v>
      </c>
      <c r="C88" s="34">
        <v>86</v>
      </c>
      <c r="D88" t="str">
        <f t="shared" ca="1" si="13"/>
        <v>Cree XLamp MC-E 2S/2P {CW/NW/WW}</v>
      </c>
      <c r="E88">
        <v>86</v>
      </c>
      <c r="F88" s="3">
        <v>0.44</v>
      </c>
      <c r="X88" s="10" t="s">
        <v>142</v>
      </c>
      <c r="Y88" t="str">
        <f t="shared" ca="1" si="10"/>
        <v>White</v>
      </c>
      <c r="Z88" t="str">
        <f t="shared" ca="1" si="11"/>
        <v>Cree</v>
      </c>
      <c r="AA88" t="str">
        <f t="shared" ca="1" si="9"/>
        <v>Cree XLamp MC-E 2S/2P {White}</v>
      </c>
    </row>
    <row r="89" spans="1:27">
      <c r="A89">
        <f t="shared" si="8"/>
        <v>177</v>
      </c>
      <c r="C89" s="34">
        <v>87</v>
      </c>
      <c r="D89" t="str">
        <f t="shared" ca="1" si="13"/>
        <v>Cree XLamp MC-E 4P {CW/NW/WW}</v>
      </c>
      <c r="E89">
        <v>87</v>
      </c>
      <c r="F89" s="3">
        <v>0.45</v>
      </c>
      <c r="X89" s="10" t="s">
        <v>143</v>
      </c>
      <c r="Y89" t="str">
        <f t="shared" ca="1" si="10"/>
        <v>White</v>
      </c>
      <c r="Z89" t="str">
        <f t="shared" ca="1" si="11"/>
        <v>Cree</v>
      </c>
      <c r="AA89" t="str">
        <f t="shared" ca="1" si="9"/>
        <v>Cree XLamp MC-E 4P {White}</v>
      </c>
    </row>
    <row r="90" spans="1:27">
      <c r="A90">
        <f t="shared" si="8"/>
        <v>179</v>
      </c>
      <c r="C90" s="34">
        <v>88</v>
      </c>
      <c r="D90" t="str">
        <f t="shared" ca="1" si="13"/>
        <v>Cree XLamp MHB-A   9V {AWT}</v>
      </c>
      <c r="E90">
        <v>88</v>
      </c>
      <c r="F90" s="3">
        <v>0.46</v>
      </c>
      <c r="X90" s="10" t="s">
        <v>144</v>
      </c>
      <c r="Y90" t="str">
        <f t="shared" ca="1" si="10"/>
        <v>White</v>
      </c>
      <c r="Z90" t="str">
        <f t="shared" ca="1" si="11"/>
        <v>Cree</v>
      </c>
      <c r="AA90" t="str">
        <f t="shared" ca="1" si="9"/>
        <v>Cree XLamp MHB-A   9V {White}</v>
      </c>
    </row>
    <row r="91" spans="1:27">
      <c r="A91">
        <f t="shared" si="8"/>
        <v>181</v>
      </c>
      <c r="C91" s="34">
        <v>89</v>
      </c>
      <c r="D91" t="str">
        <f t="shared" ca="1" si="13"/>
        <v>Cree XLamp MHB-A 18V {AWT}</v>
      </c>
      <c r="E91">
        <v>89</v>
      </c>
      <c r="F91" s="3">
        <v>0.47</v>
      </c>
      <c r="X91" s="10" t="s">
        <v>145</v>
      </c>
      <c r="Y91" t="str">
        <f t="shared" ca="1" si="10"/>
        <v>White</v>
      </c>
      <c r="Z91" t="str">
        <f t="shared" ca="1" si="11"/>
        <v>Cree</v>
      </c>
      <c r="AA91" t="str">
        <f t="shared" ca="1" si="9"/>
        <v>Cree XLamp MHB-A 18V {White}</v>
      </c>
    </row>
    <row r="92" spans="1:27">
      <c r="A92">
        <f t="shared" si="8"/>
        <v>183</v>
      </c>
      <c r="C92" s="34">
        <v>90</v>
      </c>
      <c r="D92" t="str">
        <f t="shared" ca="1" si="13"/>
        <v>Cree XLamp MHB-A 36V {AWT}</v>
      </c>
      <c r="E92">
        <v>90</v>
      </c>
      <c r="F92" s="3">
        <v>0.48</v>
      </c>
      <c r="X92" s="10" t="s">
        <v>146</v>
      </c>
      <c r="Y92" t="str">
        <f t="shared" ca="1" si="10"/>
        <v>White</v>
      </c>
      <c r="Z92" t="str">
        <f t="shared" ca="1" si="11"/>
        <v>Cree</v>
      </c>
      <c r="AA92" t="str">
        <f t="shared" ca="1" si="9"/>
        <v>Cree XLamp MHB-A 36V {White}</v>
      </c>
    </row>
    <row r="93" spans="1:27">
      <c r="A93">
        <f t="shared" si="8"/>
        <v>185</v>
      </c>
      <c r="C93" s="34">
        <v>91</v>
      </c>
      <c r="D93" t="str">
        <f t="shared" ca="1" si="13"/>
        <v>Cree XLamp MHB-B   9V {AWT}</v>
      </c>
      <c r="E93">
        <v>91</v>
      </c>
      <c r="F93" s="3">
        <v>0.49</v>
      </c>
      <c r="X93" s="10" t="s">
        <v>147</v>
      </c>
      <c r="Y93" t="str">
        <f t="shared" ca="1" si="10"/>
        <v>White</v>
      </c>
      <c r="Z93" t="str">
        <f t="shared" ca="1" si="11"/>
        <v>Cree</v>
      </c>
      <c r="AA93" t="str">
        <f t="shared" ca="1" si="9"/>
        <v>Cree XLamp MHB-B   9V {White}</v>
      </c>
    </row>
    <row r="94" spans="1:27">
      <c r="A94">
        <f t="shared" si="8"/>
        <v>187</v>
      </c>
      <c r="C94" s="34">
        <v>92</v>
      </c>
      <c r="D94" t="str">
        <f t="shared" ca="1" si="13"/>
        <v>Cree XLamp MHB-B 18V {AWT}</v>
      </c>
      <c r="E94">
        <v>92</v>
      </c>
      <c r="F94" s="3">
        <v>0.5</v>
      </c>
      <c r="X94" s="10" t="s">
        <v>148</v>
      </c>
      <c r="Y94" t="str">
        <f t="shared" ca="1" si="10"/>
        <v>White</v>
      </c>
      <c r="Z94" t="str">
        <f t="shared" ca="1" si="11"/>
        <v>Cree</v>
      </c>
      <c r="AA94" t="str">
        <f t="shared" ca="1" si="9"/>
        <v>Cree XLamp MHB-B 18V {White}</v>
      </c>
    </row>
    <row r="95" spans="1:27">
      <c r="A95">
        <f t="shared" si="8"/>
        <v>189</v>
      </c>
      <c r="C95" s="34">
        <v>93</v>
      </c>
      <c r="D95" t="str">
        <f t="shared" ca="1" si="13"/>
        <v>Cree XLamp MHB-B 36V {AWT}</v>
      </c>
      <c r="E95">
        <v>93</v>
      </c>
      <c r="F95" s="3">
        <v>0.51</v>
      </c>
      <c r="X95" s="10" t="s">
        <v>149</v>
      </c>
      <c r="Y95" t="str">
        <f t="shared" ca="1" si="10"/>
        <v>White</v>
      </c>
      <c r="Z95" t="str">
        <f t="shared" ca="1" si="11"/>
        <v>Cree</v>
      </c>
      <c r="AA95" t="str">
        <f t="shared" ca="1" si="9"/>
        <v>Cree XLamp MHB-B 36V {White}</v>
      </c>
    </row>
    <row r="96" spans="1:27">
      <c r="A96">
        <f t="shared" si="8"/>
        <v>191</v>
      </c>
      <c r="C96" s="34">
        <v>94</v>
      </c>
      <c r="D96" t="str">
        <f t="shared" ca="1" si="13"/>
        <v>Cree XLamp MHD-E   9V {EZW}</v>
      </c>
      <c r="E96">
        <v>94</v>
      </c>
      <c r="F96" s="3">
        <v>0.52</v>
      </c>
      <c r="X96" s="10" t="s">
        <v>150</v>
      </c>
      <c r="Y96" t="str">
        <f t="shared" ca="1" si="10"/>
        <v>White</v>
      </c>
      <c r="Z96" t="str">
        <f t="shared" ca="1" si="11"/>
        <v>Cree</v>
      </c>
      <c r="AA96" t="str">
        <f t="shared" ca="1" si="9"/>
        <v>Cree XLamp MHD-E   9V {White}</v>
      </c>
    </row>
    <row r="97" spans="1:27">
      <c r="A97">
        <f t="shared" si="8"/>
        <v>193</v>
      </c>
      <c r="C97" s="34">
        <v>95</v>
      </c>
      <c r="D97" t="str">
        <f t="shared" ca="1" si="13"/>
        <v>Cree XLamp MHD-E 18V {EZW}</v>
      </c>
      <c r="E97">
        <v>95</v>
      </c>
      <c r="F97" s="3">
        <v>0.53</v>
      </c>
      <c r="X97" s="10" t="s">
        <v>151</v>
      </c>
      <c r="Y97" t="str">
        <f t="shared" ca="1" si="10"/>
        <v>White</v>
      </c>
      <c r="Z97" t="str">
        <f t="shared" ca="1" si="11"/>
        <v>Cree</v>
      </c>
      <c r="AA97" t="str">
        <f t="shared" ca="1" si="9"/>
        <v>Cree XLamp MHD-E 18V {White}</v>
      </c>
    </row>
    <row r="98" spans="1:27">
      <c r="A98">
        <f t="shared" si="8"/>
        <v>195</v>
      </c>
      <c r="C98" s="34">
        <v>96</v>
      </c>
      <c r="D98" t="str">
        <f t="shared" ca="1" si="13"/>
        <v>Cree XLamp MHD-E 36V {EZW}</v>
      </c>
      <c r="E98">
        <v>96</v>
      </c>
      <c r="F98" s="3">
        <v>0.54</v>
      </c>
      <c r="X98" s="10" t="s">
        <v>152</v>
      </c>
      <c r="Y98" t="str">
        <f t="shared" ca="1" si="10"/>
        <v>White</v>
      </c>
      <c r="Z98" t="str">
        <f t="shared" ca="1" si="11"/>
        <v>Cree</v>
      </c>
      <c r="AA98" t="str">
        <f t="shared" ca="1" si="9"/>
        <v>Cree XLamp MHD-E 36V {White}</v>
      </c>
    </row>
    <row r="99" spans="1:27">
      <c r="A99">
        <f t="shared" si="8"/>
        <v>197</v>
      </c>
      <c r="C99" s="34">
        <v>97</v>
      </c>
      <c r="D99" t="str">
        <f t="shared" ca="1" si="13"/>
        <v>Cree XLamp MHD-G 18V {EZW}</v>
      </c>
      <c r="E99">
        <v>97</v>
      </c>
      <c r="F99" s="3">
        <v>0.55000000000000004</v>
      </c>
      <c r="X99" s="10" t="s">
        <v>153</v>
      </c>
      <c r="Y99" t="str">
        <f t="shared" ca="1" si="10"/>
        <v>White</v>
      </c>
      <c r="Z99" t="str">
        <f t="shared" ca="1" si="11"/>
        <v>Cree</v>
      </c>
      <c r="AA99" t="str">
        <f t="shared" ca="1" si="9"/>
        <v>Cree XLamp MHD-G 18V {White}</v>
      </c>
    </row>
    <row r="100" spans="1:27">
      <c r="A100">
        <f t="shared" si="8"/>
        <v>199</v>
      </c>
      <c r="C100" s="34">
        <v>98</v>
      </c>
      <c r="D100" t="str">
        <f t="shared" ca="1" si="13"/>
        <v>Cree XLamp MHD-G 36V {EZW}</v>
      </c>
      <c r="E100">
        <v>98</v>
      </c>
      <c r="F100" s="3">
        <v>0.6</v>
      </c>
      <c r="X100" s="10" t="s">
        <v>154</v>
      </c>
      <c r="Y100" t="str">
        <f t="shared" ca="1" si="10"/>
        <v>White</v>
      </c>
      <c r="Z100" t="str">
        <f t="shared" ca="1" si="11"/>
        <v>Cree</v>
      </c>
      <c r="AA100" t="str">
        <f t="shared" ca="1" si="9"/>
        <v>Cree XLamp MHD-G 36V {White}</v>
      </c>
    </row>
    <row r="101" spans="1:27">
      <c r="A101">
        <f t="shared" si="8"/>
        <v>201</v>
      </c>
      <c r="C101" s="34">
        <v>99</v>
      </c>
      <c r="D101" t="str">
        <f t="shared" ca="1" si="13"/>
        <v>Cree XLamp MK-R 6V {EZW}</v>
      </c>
      <c r="E101">
        <v>99</v>
      </c>
      <c r="F101" s="3">
        <v>0.65</v>
      </c>
      <c r="X101" s="10" t="s">
        <v>155</v>
      </c>
      <c r="Y101" t="str">
        <f t="shared" ca="1" si="10"/>
        <v>White</v>
      </c>
      <c r="Z101" t="str">
        <f t="shared" ca="1" si="11"/>
        <v>Cree</v>
      </c>
      <c r="AA101" t="str">
        <f t="shared" ca="1" si="9"/>
        <v>Cree XLamp MK-R 6V {White}</v>
      </c>
    </row>
    <row r="102" spans="1:27">
      <c r="A102">
        <f t="shared" si="8"/>
        <v>203</v>
      </c>
      <c r="C102" s="34">
        <v>100</v>
      </c>
      <c r="D102" t="str">
        <f t="shared" ca="1" si="13"/>
        <v>Cree XLamp MK-R 12V {EZW}</v>
      </c>
      <c r="E102">
        <v>100</v>
      </c>
      <c r="F102" s="3">
        <v>0.7</v>
      </c>
      <c r="X102" s="10" t="s">
        <v>156</v>
      </c>
      <c r="Y102" t="str">
        <f t="shared" ca="1" si="10"/>
        <v>White</v>
      </c>
      <c r="Z102" t="str">
        <f t="shared" ca="1" si="11"/>
        <v>Cree</v>
      </c>
      <c r="AA102" t="str">
        <f t="shared" ca="1" si="9"/>
        <v>Cree XLamp MK-R 12V {White}</v>
      </c>
    </row>
    <row r="103" spans="1:27">
      <c r="A103">
        <f t="shared" si="8"/>
        <v>205</v>
      </c>
      <c r="C103" s="34">
        <v>101</v>
      </c>
      <c r="D103" t="str">
        <f t="shared" ca="1" si="13"/>
        <v>Cree XLamp ML-B {CW/WW}</v>
      </c>
      <c r="E103">
        <v>101</v>
      </c>
      <c r="F103" s="3">
        <v>0.75</v>
      </c>
      <c r="X103" s="10" t="s">
        <v>157</v>
      </c>
      <c r="Y103" t="str">
        <f t="shared" ca="1" si="10"/>
        <v>White</v>
      </c>
      <c r="Z103" t="str">
        <f t="shared" ca="1" si="11"/>
        <v>Cree</v>
      </c>
      <c r="AA103" t="str">
        <f t="shared" ca="1" si="9"/>
        <v>Cree XLamp ML-B {White}</v>
      </c>
    </row>
    <row r="104" spans="1:27">
      <c r="A104">
        <f t="shared" si="8"/>
        <v>207</v>
      </c>
      <c r="C104" s="34">
        <v>102</v>
      </c>
      <c r="D104" t="str">
        <f t="shared" ca="1" si="13"/>
        <v>Cree XLamp ML-C {CW/WW}</v>
      </c>
      <c r="E104">
        <v>102</v>
      </c>
      <c r="F104" s="3">
        <v>0.8</v>
      </c>
      <c r="X104" s="10" t="s">
        <v>158</v>
      </c>
      <c r="Y104" t="str">
        <f t="shared" ca="1" si="10"/>
        <v>White</v>
      </c>
      <c r="Z104" t="str">
        <f t="shared" ca="1" si="11"/>
        <v>Cree</v>
      </c>
      <c r="AA104" t="str">
        <f t="shared" ca="1" si="9"/>
        <v>Cree XLamp ML-C {White}</v>
      </c>
    </row>
    <row r="105" spans="1:27">
      <c r="A105">
        <f t="shared" si="8"/>
        <v>209</v>
      </c>
      <c r="C105" s="34">
        <v>103</v>
      </c>
      <c r="D105" t="str">
        <f t="shared" ca="1" si="13"/>
        <v>Cree XLamp ML-CS {CW/WW}</v>
      </c>
      <c r="E105">
        <v>103</v>
      </c>
      <c r="F105" s="3">
        <v>0.85</v>
      </c>
      <c r="X105" s="10" t="s">
        <v>159</v>
      </c>
      <c r="Y105" t="str">
        <f t="shared" ca="1" si="10"/>
        <v>White</v>
      </c>
      <c r="Z105" t="str">
        <f t="shared" ca="1" si="11"/>
        <v>Cree</v>
      </c>
      <c r="AA105" t="str">
        <f t="shared" ca="1" si="9"/>
        <v>Cree XLamp ML-CS {White}</v>
      </c>
    </row>
    <row r="106" spans="1:27">
      <c r="A106">
        <f t="shared" si="8"/>
        <v>211</v>
      </c>
      <c r="C106" s="34">
        <v>104</v>
      </c>
      <c r="D106" t="str">
        <f t="shared" ca="1" si="13"/>
        <v>Cree XLamp ML-E {CW/WW}</v>
      </c>
      <c r="E106">
        <v>104</v>
      </c>
      <c r="F106" s="3">
        <v>0.9</v>
      </c>
      <c r="X106" s="10" t="s">
        <v>160</v>
      </c>
      <c r="Y106" t="str">
        <f t="shared" ca="1" si="10"/>
        <v>White</v>
      </c>
      <c r="Z106" t="str">
        <f t="shared" ca="1" si="11"/>
        <v>Cree</v>
      </c>
      <c r="AA106" t="str">
        <f t="shared" ca="1" si="9"/>
        <v>Cree XLamp ML-E {White}</v>
      </c>
    </row>
    <row r="107" spans="1:27">
      <c r="A107">
        <f t="shared" si="8"/>
        <v>213</v>
      </c>
      <c r="C107" s="34">
        <v>105</v>
      </c>
      <c r="D107" t="str">
        <f t="shared" ca="1" si="13"/>
        <v>Cree XLamp ML-ES {CW/WW}</v>
      </c>
      <c r="E107">
        <v>105</v>
      </c>
      <c r="F107" s="3">
        <v>0.95000000000000095</v>
      </c>
      <c r="X107" s="10" t="s">
        <v>161</v>
      </c>
      <c r="Y107" t="str">
        <f t="shared" ca="1" si="10"/>
        <v>White</v>
      </c>
      <c r="Z107" t="str">
        <f t="shared" ca="1" si="11"/>
        <v>Cree</v>
      </c>
      <c r="AA107" t="str">
        <f t="shared" ca="1" si="9"/>
        <v>Cree XLamp ML-ES {White}</v>
      </c>
    </row>
    <row r="108" spans="1:27">
      <c r="A108">
        <f t="shared" si="8"/>
        <v>215</v>
      </c>
      <c r="C108" s="34">
        <v>106</v>
      </c>
      <c r="D108" t="str">
        <f t="shared" ca="1" si="13"/>
        <v>Cree XLamp MT-G2:   6V {EZW}</v>
      </c>
      <c r="E108">
        <v>106</v>
      </c>
      <c r="F108" s="3">
        <v>1</v>
      </c>
      <c r="X108" s="10" t="s">
        <v>162</v>
      </c>
      <c r="Y108" t="str">
        <f t="shared" ca="1" si="10"/>
        <v>White</v>
      </c>
      <c r="Z108" t="str">
        <f t="shared" ca="1" si="11"/>
        <v>Cree</v>
      </c>
      <c r="AA108" t="str">
        <f t="shared" ca="1" si="9"/>
        <v>Cree XLamp MT-G2:   6V {White}</v>
      </c>
    </row>
    <row r="109" spans="1:27">
      <c r="A109">
        <f t="shared" si="8"/>
        <v>217</v>
      </c>
      <c r="C109" s="34">
        <v>107</v>
      </c>
      <c r="D109" t="str">
        <f t="shared" ca="1" si="13"/>
        <v>Cree XLamp MT-G2:   9V {EZW}</v>
      </c>
      <c r="E109">
        <v>107</v>
      </c>
      <c r="F109" s="3">
        <v>1.05</v>
      </c>
      <c r="X109" s="10" t="s">
        <v>163</v>
      </c>
      <c r="Y109" t="str">
        <f t="shared" ca="1" si="10"/>
        <v>White</v>
      </c>
      <c r="Z109" t="str">
        <f t="shared" ca="1" si="11"/>
        <v>Cree</v>
      </c>
      <c r="AA109" t="str">
        <f t="shared" ca="1" si="9"/>
        <v>Cree XLamp MT-G2:   9V {White}</v>
      </c>
    </row>
    <row r="110" spans="1:27">
      <c r="A110">
        <f t="shared" si="8"/>
        <v>219</v>
      </c>
      <c r="C110" s="34">
        <v>108</v>
      </c>
      <c r="D110" t="str">
        <f t="shared" ca="1" si="13"/>
        <v>Cree XLamp MT-G2: 36V {EZW}</v>
      </c>
      <c r="E110">
        <v>108</v>
      </c>
      <c r="F110" s="3">
        <v>1.1000000000000001</v>
      </c>
      <c r="X110" s="10" t="s">
        <v>164</v>
      </c>
      <c r="Y110" t="str">
        <f t="shared" ca="1" si="10"/>
        <v>White</v>
      </c>
      <c r="Z110" t="str">
        <f t="shared" ca="1" si="11"/>
        <v>Cree</v>
      </c>
      <c r="AA110" t="str">
        <f t="shared" ca="1" si="9"/>
        <v>Cree XLamp MT-G2: 36V {White}</v>
      </c>
    </row>
    <row r="111" spans="1:27">
      <c r="A111">
        <f t="shared" si="8"/>
        <v>221</v>
      </c>
      <c r="C111" s="34">
        <v>109</v>
      </c>
      <c r="D111" t="str">
        <f t="shared" ca="1" si="13"/>
        <v>Cree XLamp MX-3 {CW/WW}</v>
      </c>
      <c r="E111">
        <v>109</v>
      </c>
      <c r="F111" s="3">
        <v>1.1499999999999999</v>
      </c>
      <c r="X111" s="10" t="s">
        <v>165</v>
      </c>
      <c r="Y111" t="str">
        <f t="shared" ca="1" si="10"/>
        <v>White</v>
      </c>
      <c r="Z111" t="str">
        <f t="shared" ca="1" si="11"/>
        <v>Cree</v>
      </c>
      <c r="AA111" t="str">
        <f t="shared" ca="1" si="9"/>
        <v>Cree XLamp MX-3 {White}</v>
      </c>
    </row>
    <row r="112" spans="1:27">
      <c r="A112">
        <f t="shared" si="8"/>
        <v>223</v>
      </c>
      <c r="C112" s="34">
        <v>110</v>
      </c>
      <c r="D112" t="str">
        <f t="shared" ca="1" si="13"/>
        <v>Cree XLamp MX-6 {CW/WW}</v>
      </c>
      <c r="E112">
        <v>110</v>
      </c>
      <c r="F112" s="3">
        <v>1.2</v>
      </c>
      <c r="X112" s="10" t="s">
        <v>166</v>
      </c>
      <c r="Y112" t="str">
        <f t="shared" ca="1" si="10"/>
        <v>White</v>
      </c>
      <c r="Z112" t="str">
        <f t="shared" ca="1" si="11"/>
        <v>Cree</v>
      </c>
      <c r="AA112" t="str">
        <f t="shared" ca="1" si="9"/>
        <v>Cree XLamp MX-6 {White}</v>
      </c>
    </row>
    <row r="113" spans="1:27">
      <c r="A113">
        <f t="shared" si="8"/>
        <v>225</v>
      </c>
      <c r="C113" s="34">
        <v>111</v>
      </c>
      <c r="D113" t="str">
        <f t="shared" ca="1" si="13"/>
        <v>Cree XLamp XB-D {AWT}</v>
      </c>
      <c r="E113">
        <v>111</v>
      </c>
      <c r="F113" s="3">
        <v>1.25</v>
      </c>
      <c r="X113" s="10" t="s">
        <v>167</v>
      </c>
      <c r="Y113" t="str">
        <f t="shared" ca="1" si="10"/>
        <v>White</v>
      </c>
      <c r="Z113" t="str">
        <f t="shared" ca="1" si="11"/>
        <v>Cree</v>
      </c>
      <c r="AA113" t="str">
        <f t="shared" ca="1" si="9"/>
        <v>Cree XLamp XB-D {White}</v>
      </c>
    </row>
    <row r="114" spans="1:27">
      <c r="A114">
        <f t="shared" si="8"/>
        <v>227</v>
      </c>
      <c r="C114" s="34">
        <v>112</v>
      </c>
      <c r="D114" t="str">
        <f t="shared" ca="1" si="13"/>
        <v>Cree XLamp XB-H {AWT}</v>
      </c>
      <c r="E114">
        <v>112</v>
      </c>
      <c r="F114" s="3">
        <v>1.3</v>
      </c>
      <c r="X114" s="10" t="s">
        <v>168</v>
      </c>
      <c r="Y114" t="str">
        <f t="shared" ca="1" si="10"/>
        <v>White</v>
      </c>
      <c r="Z114" t="str">
        <f t="shared" ca="1" si="11"/>
        <v>Cree</v>
      </c>
      <c r="AA114" t="str">
        <f t="shared" ca="1" si="9"/>
        <v>Cree XLamp XB-H {White}</v>
      </c>
    </row>
    <row r="115" spans="1:27">
      <c r="A115">
        <f t="shared" si="8"/>
        <v>229</v>
      </c>
      <c r="C115" s="34">
        <v>113</v>
      </c>
      <c r="D115" t="str">
        <f t="shared" ca="1" si="13"/>
        <v>Cree XLamp XD16 {W}</v>
      </c>
      <c r="E115">
        <v>113</v>
      </c>
      <c r="F115" s="3">
        <v>1.35</v>
      </c>
      <c r="X115" s="10" t="s">
        <v>169</v>
      </c>
      <c r="Y115" t="str">
        <f t="shared" ca="1" si="10"/>
        <v>White</v>
      </c>
      <c r="Z115" t="str">
        <f t="shared" ca="1" si="11"/>
        <v>Cree</v>
      </c>
      <c r="AA115" t="str">
        <f t="shared" ca="1" si="9"/>
        <v>Cree XLamp XD16 {White}</v>
      </c>
    </row>
    <row r="116" spans="1:27">
      <c r="A116">
        <f t="shared" si="8"/>
        <v>231</v>
      </c>
      <c r="C116" s="34">
        <v>114</v>
      </c>
      <c r="D116" t="str">
        <f t="shared" ca="1" si="13"/>
        <v>Cree XLamp XH-B {W}</v>
      </c>
      <c r="E116">
        <v>114</v>
      </c>
      <c r="F116" s="3">
        <v>1.4</v>
      </c>
      <c r="X116" s="10" t="s">
        <v>170</v>
      </c>
      <c r="Y116" t="str">
        <f t="shared" ca="1" si="10"/>
        <v>White</v>
      </c>
      <c r="Z116" t="str">
        <f t="shared" ca="1" si="11"/>
        <v>Cree</v>
      </c>
      <c r="AA116" t="str">
        <f t="shared" ca="1" si="9"/>
        <v>Cree XLamp XH-B {White}</v>
      </c>
    </row>
    <row r="117" spans="1:27">
      <c r="A117">
        <f t="shared" si="8"/>
        <v>233</v>
      </c>
      <c r="C117" s="34">
        <v>115</v>
      </c>
      <c r="D117" t="str">
        <f t="shared" ca="1" si="13"/>
        <v>Cree XLamp XH-G {W}</v>
      </c>
      <c r="E117">
        <v>115</v>
      </c>
      <c r="F117" s="3">
        <v>1.45</v>
      </c>
      <c r="X117" s="10" t="s">
        <v>171</v>
      </c>
      <c r="Y117" t="str">
        <f t="shared" ca="1" si="10"/>
        <v>White</v>
      </c>
      <c r="Z117" t="str">
        <f t="shared" ca="1" si="11"/>
        <v>Cree</v>
      </c>
      <c r="AA117" t="str">
        <f t="shared" ca="1" si="9"/>
        <v>Cree XLamp XH-G {White}</v>
      </c>
    </row>
    <row r="118" spans="1:27">
      <c r="A118">
        <f t="shared" si="8"/>
        <v>235</v>
      </c>
      <c r="C118" s="34">
        <v>116</v>
      </c>
      <c r="D118" t="str">
        <f t="shared" ca="1" si="13"/>
        <v>Cree XLamp XHP35 HD {W}</v>
      </c>
      <c r="E118">
        <v>116</v>
      </c>
      <c r="F118" s="3">
        <v>1.5</v>
      </c>
      <c r="X118" s="10" t="s">
        <v>172</v>
      </c>
      <c r="Y118" t="str">
        <f t="shared" ca="1" si="10"/>
        <v>White</v>
      </c>
      <c r="Z118" t="str">
        <f t="shared" ca="1" si="11"/>
        <v>Cree</v>
      </c>
      <c r="AA118" t="str">
        <f t="shared" ca="1" si="9"/>
        <v>Cree XLamp XHP35 HD {White}</v>
      </c>
    </row>
    <row r="119" spans="1:27">
      <c r="A119">
        <f t="shared" si="8"/>
        <v>237</v>
      </c>
      <c r="C119" s="34">
        <v>117</v>
      </c>
      <c r="D119" t="str">
        <f t="shared" ca="1" si="13"/>
        <v>Cree XLamp XHP35 HI  {W}</v>
      </c>
      <c r="E119">
        <v>117</v>
      </c>
      <c r="F119" s="3">
        <v>1.55</v>
      </c>
      <c r="X119" s="10" t="s">
        <v>173</v>
      </c>
      <c r="Y119" t="str">
        <f t="shared" ca="1" si="10"/>
        <v>White</v>
      </c>
      <c r="Z119" t="str">
        <f t="shared" ca="1" si="11"/>
        <v>Cree</v>
      </c>
      <c r="AA119" t="str">
        <f t="shared" ca="1" si="9"/>
        <v>Cree XLamp XHP35 HI  {White}</v>
      </c>
    </row>
    <row r="120" spans="1:27">
      <c r="A120">
        <f t="shared" si="8"/>
        <v>239</v>
      </c>
      <c r="C120" s="34">
        <v>118</v>
      </c>
      <c r="D120" t="str">
        <f t="shared" ca="1" si="13"/>
        <v>Cree XLamp XHP35.2 HD {W}</v>
      </c>
      <c r="E120">
        <v>118</v>
      </c>
      <c r="F120" s="3">
        <v>1.6</v>
      </c>
      <c r="X120" s="10" t="s">
        <v>174</v>
      </c>
      <c r="Y120" t="str">
        <f t="shared" ca="1" si="10"/>
        <v>White</v>
      </c>
      <c r="Z120" t="str">
        <f t="shared" ca="1" si="11"/>
        <v>Cree</v>
      </c>
      <c r="AA120" t="str">
        <f t="shared" ca="1" si="9"/>
        <v>Cree XLamp XHP35.2 HD {White}</v>
      </c>
    </row>
    <row r="121" spans="1:27">
      <c r="A121">
        <f t="shared" si="8"/>
        <v>241</v>
      </c>
      <c r="C121" s="34">
        <v>119</v>
      </c>
      <c r="D121" t="str">
        <f t="shared" ca="1" si="13"/>
        <v>Cree XLamp XHP50   6V {W}</v>
      </c>
      <c r="E121">
        <v>119</v>
      </c>
      <c r="F121" s="3">
        <v>1.65</v>
      </c>
      <c r="X121" s="10" t="s">
        <v>175</v>
      </c>
      <c r="Y121" t="str">
        <f t="shared" ca="1" si="10"/>
        <v>White</v>
      </c>
      <c r="Z121" t="str">
        <f t="shared" ca="1" si="11"/>
        <v>Cree</v>
      </c>
      <c r="AA121" t="str">
        <f t="shared" ca="1" si="9"/>
        <v>Cree XLamp XHP50   6V {White}</v>
      </c>
    </row>
    <row r="122" spans="1:27">
      <c r="A122">
        <f t="shared" si="8"/>
        <v>243</v>
      </c>
      <c r="C122" s="34">
        <v>120</v>
      </c>
      <c r="D122" t="str">
        <f t="shared" ca="1" si="13"/>
        <v>Cree XLamp XHP50 12V {W}</v>
      </c>
      <c r="E122">
        <v>120</v>
      </c>
      <c r="F122" s="3">
        <v>1.7</v>
      </c>
      <c r="X122" s="10" t="s">
        <v>176</v>
      </c>
      <c r="Y122" t="str">
        <f t="shared" ca="1" si="10"/>
        <v>White</v>
      </c>
      <c r="Z122" t="str">
        <f t="shared" ca="1" si="11"/>
        <v>Cree</v>
      </c>
      <c r="AA122" t="str">
        <f t="shared" ca="1" si="9"/>
        <v>Cree XLamp XHP50 12V {White}</v>
      </c>
    </row>
    <row r="123" spans="1:27">
      <c r="A123">
        <f t="shared" si="8"/>
        <v>245</v>
      </c>
      <c r="C123" s="34">
        <v>121</v>
      </c>
      <c r="D123" t="str">
        <f t="shared" ca="1" si="13"/>
        <v>Cree XLamp XHP50.2   3V {W}</v>
      </c>
      <c r="E123">
        <v>121</v>
      </c>
      <c r="F123" s="3">
        <v>1.8</v>
      </c>
      <c r="X123" s="10" t="s">
        <v>177</v>
      </c>
      <c r="Y123" t="str">
        <f t="shared" ca="1" si="10"/>
        <v>White</v>
      </c>
      <c r="Z123" t="str">
        <f t="shared" ca="1" si="11"/>
        <v>Cree</v>
      </c>
      <c r="AA123" t="str">
        <f t="shared" ca="1" si="9"/>
        <v>Cree XLamp XHP50.2   3V {White}</v>
      </c>
    </row>
    <row r="124" spans="1:27">
      <c r="A124">
        <f t="shared" si="8"/>
        <v>247</v>
      </c>
      <c r="C124" s="34">
        <v>122</v>
      </c>
      <c r="D124" t="str">
        <f t="shared" ca="1" si="13"/>
        <v>Cree XLamp XHP50.2   6V {W}</v>
      </c>
      <c r="E124">
        <v>122</v>
      </c>
      <c r="F124" s="3">
        <v>1.9</v>
      </c>
      <c r="X124" s="10" t="s">
        <v>178</v>
      </c>
      <c r="Y124" t="str">
        <f t="shared" ca="1" si="10"/>
        <v>White</v>
      </c>
      <c r="Z124" t="str">
        <f t="shared" ca="1" si="11"/>
        <v>Cree</v>
      </c>
      <c r="AA124" t="str">
        <f t="shared" ca="1" si="9"/>
        <v>Cree XLamp XHP50.2   6V {White}</v>
      </c>
    </row>
    <row r="125" spans="1:27">
      <c r="A125">
        <f t="shared" si="8"/>
        <v>249</v>
      </c>
      <c r="C125" s="34">
        <v>123</v>
      </c>
      <c r="D125" t="str">
        <f t="shared" ref="D125:D139" ca="1" si="14">IF(INDIRECT("Models!A"&amp;A125)=0,"",INDIRECT("Models!A"&amp;A125))</f>
        <v>Cree XLamp XHP50.2 12V {W}</v>
      </c>
      <c r="E125">
        <v>123</v>
      </c>
      <c r="F125" s="3">
        <v>2</v>
      </c>
      <c r="X125" s="10" t="s">
        <v>179</v>
      </c>
      <c r="Y125" t="str">
        <f t="shared" ca="1" si="10"/>
        <v>White</v>
      </c>
      <c r="Z125" t="str">
        <f t="shared" ca="1" si="11"/>
        <v>Cree</v>
      </c>
      <c r="AA125" t="str">
        <f t="shared" ca="1" si="9"/>
        <v>Cree XLamp XHP50.2 12V {White}</v>
      </c>
    </row>
    <row r="126" spans="1:27">
      <c r="A126">
        <f t="shared" si="8"/>
        <v>251</v>
      </c>
      <c r="C126" s="34">
        <v>124</v>
      </c>
      <c r="D126" t="str">
        <f t="shared" ca="1" si="14"/>
        <v>Cree XLamp XHP70   6V {W}</v>
      </c>
      <c r="E126">
        <v>124</v>
      </c>
      <c r="F126" s="3">
        <v>2.1</v>
      </c>
      <c r="X126" s="10" t="s">
        <v>180</v>
      </c>
      <c r="Y126" t="str">
        <f t="shared" ca="1" si="10"/>
        <v>White</v>
      </c>
      <c r="Z126" t="str">
        <f t="shared" ca="1" si="11"/>
        <v>Cree</v>
      </c>
      <c r="AA126" t="str">
        <f t="shared" ca="1" si="9"/>
        <v>Cree XLamp XHP70   6V {White}</v>
      </c>
    </row>
    <row r="127" spans="1:27">
      <c r="A127">
        <f t="shared" si="8"/>
        <v>253</v>
      </c>
      <c r="C127" s="34">
        <v>125</v>
      </c>
      <c r="D127" t="str">
        <f t="shared" ca="1" si="14"/>
        <v>Cree XLamp XHP70 12V {W}</v>
      </c>
      <c r="E127">
        <v>125</v>
      </c>
      <c r="F127" s="3">
        <v>2.2000000000000002</v>
      </c>
      <c r="X127" s="10" t="s">
        <v>181</v>
      </c>
      <c r="Y127" t="str">
        <f t="shared" ca="1" si="10"/>
        <v>White</v>
      </c>
      <c r="Z127" t="str">
        <f t="shared" ca="1" si="11"/>
        <v>Cree</v>
      </c>
      <c r="AA127" t="str">
        <f t="shared" ca="1" si="9"/>
        <v>Cree XLamp XHP70 12V {White}</v>
      </c>
    </row>
    <row r="128" spans="1:27">
      <c r="A128">
        <f t="shared" si="8"/>
        <v>255</v>
      </c>
      <c r="C128" s="34">
        <v>126</v>
      </c>
      <c r="D128" t="str">
        <f t="shared" ca="1" si="14"/>
        <v>Cree XLamp XHP70.2   6V {W}</v>
      </c>
      <c r="E128">
        <v>126</v>
      </c>
      <c r="F128" s="3">
        <v>2.2999999999999998</v>
      </c>
      <c r="X128" s="10" t="s">
        <v>182</v>
      </c>
      <c r="Y128" t="str">
        <f t="shared" ca="1" si="10"/>
        <v>White</v>
      </c>
      <c r="Z128" t="str">
        <f t="shared" ca="1" si="11"/>
        <v>Cree</v>
      </c>
      <c r="AA128" t="str">
        <f t="shared" ca="1" si="9"/>
        <v>Cree XLamp XHP70.2   6V {White}</v>
      </c>
    </row>
    <row r="129" spans="1:27">
      <c r="A129">
        <f t="shared" si="8"/>
        <v>257</v>
      </c>
      <c r="C129" s="34">
        <v>127</v>
      </c>
      <c r="D129" t="str">
        <f t="shared" ca="1" si="14"/>
        <v>Cree XLamp XHP70.2 12V {W}</v>
      </c>
      <c r="E129">
        <v>127</v>
      </c>
      <c r="F129" s="3">
        <v>2.4</v>
      </c>
      <c r="X129" s="10" t="s">
        <v>183</v>
      </c>
      <c r="Y129" t="str">
        <f t="shared" ca="1" si="10"/>
        <v>White</v>
      </c>
      <c r="Z129" t="str">
        <f t="shared" ca="1" si="11"/>
        <v>Cree</v>
      </c>
      <c r="AA129" t="str">
        <f t="shared" ca="1" si="9"/>
        <v>Cree XLamp XHP70.2 12V {White}</v>
      </c>
    </row>
    <row r="130" spans="1:27">
      <c r="A130">
        <f t="shared" si="8"/>
        <v>259</v>
      </c>
      <c r="C130" s="34">
        <v>128</v>
      </c>
      <c r="D130" t="str">
        <f t="shared" ca="1" si="14"/>
        <v>Cree XLamp XM-L {AWT}</v>
      </c>
      <c r="E130">
        <v>128</v>
      </c>
      <c r="F130" s="3">
        <v>2.5</v>
      </c>
      <c r="X130" s="10" t="s">
        <v>184</v>
      </c>
      <c r="Y130" t="str">
        <f t="shared" ca="1" si="10"/>
        <v>White</v>
      </c>
      <c r="Z130" t="str">
        <f t="shared" ca="1" si="11"/>
        <v>Cree</v>
      </c>
      <c r="AA130" t="str">
        <f t="shared" ca="1" si="9"/>
        <v>Cree XLamp XM-L {White}</v>
      </c>
    </row>
    <row r="131" spans="1:27">
      <c r="A131">
        <f t="shared" ref="A131:A194" si="15">3+C131*2</f>
        <v>261</v>
      </c>
      <c r="C131" s="34">
        <v>129</v>
      </c>
      <c r="D131" t="str">
        <f t="shared" ca="1" si="14"/>
        <v>Cree XLamp XM-L 6V {EZW}</v>
      </c>
      <c r="E131">
        <v>129</v>
      </c>
      <c r="F131" s="3">
        <v>2.6</v>
      </c>
      <c r="X131" s="10" t="s">
        <v>185</v>
      </c>
      <c r="Y131" t="str">
        <f t="shared" ca="1" si="10"/>
        <v>White</v>
      </c>
      <c r="Z131" t="str">
        <f t="shared" ca="1" si="11"/>
        <v>Cree</v>
      </c>
      <c r="AA131" t="str">
        <f t="shared" ref="AA131:AA179" ca="1" si="16">IF(D131="","",LEFT(D131,FIND(" {",D131)-1)&amp;" {"&amp;Y131&amp;"}")</f>
        <v>Cree XLamp XM-L 6V {White}</v>
      </c>
    </row>
    <row r="132" spans="1:27">
      <c r="A132">
        <f t="shared" si="15"/>
        <v>263</v>
      </c>
      <c r="C132" s="34">
        <v>130</v>
      </c>
      <c r="D132" t="str">
        <f t="shared" ca="1" si="14"/>
        <v>Cree XLamp XM-L 12V {EZW}</v>
      </c>
      <c r="E132">
        <v>130</v>
      </c>
      <c r="F132" s="3">
        <v>2.7</v>
      </c>
      <c r="X132" s="10" t="s">
        <v>186</v>
      </c>
      <c r="Y132" t="str">
        <f t="shared" ref="Y132:Y195" ca="1" si="17">IF(LEFT(D132,3)="---",PROPER(MID(D132,5,LEN(D132)-8)),Y131)</f>
        <v>White</v>
      </c>
      <c r="Z132" t="str">
        <f t="shared" ca="1" si="11"/>
        <v>Cree</v>
      </c>
      <c r="AA132" t="str">
        <f t="shared" ca="1" si="16"/>
        <v>Cree XLamp XM-L 12V {White}</v>
      </c>
    </row>
    <row r="133" spans="1:27">
      <c r="A133">
        <f t="shared" si="15"/>
        <v>265</v>
      </c>
      <c r="C133" s="34">
        <v>131</v>
      </c>
      <c r="D133" t="str">
        <f t="shared" ca="1" si="14"/>
        <v>Cree XLamp XM-L {HVW}</v>
      </c>
      <c r="E133">
        <v>131</v>
      </c>
      <c r="F133" s="3">
        <v>2.8</v>
      </c>
      <c r="X133" s="10" t="s">
        <v>187</v>
      </c>
      <c r="Y133" t="str">
        <f t="shared" ca="1" si="17"/>
        <v>White</v>
      </c>
      <c r="Z133" t="str">
        <f t="shared" ref="Z133:Z196" ca="1" si="18">LEFT(AA133,FIND(" ",AA133)-1)</f>
        <v>Cree</v>
      </c>
      <c r="AA133" t="str">
        <f t="shared" ca="1" si="16"/>
        <v>Cree XLamp XM-L {White}</v>
      </c>
    </row>
    <row r="134" spans="1:27">
      <c r="A134">
        <f t="shared" si="15"/>
        <v>267</v>
      </c>
      <c r="C134" s="34">
        <v>132</v>
      </c>
      <c r="D134" t="str">
        <f t="shared" ca="1" si="14"/>
        <v>Cree XLamp XM-L Color {W}</v>
      </c>
      <c r="E134">
        <v>132</v>
      </c>
      <c r="F134" s="3">
        <v>2.9</v>
      </c>
      <c r="X134" s="10" t="s">
        <v>188</v>
      </c>
      <c r="Y134" t="str">
        <f t="shared" ca="1" si="17"/>
        <v>White</v>
      </c>
      <c r="Z134" t="str">
        <f t="shared" ca="1" si="18"/>
        <v>Cree</v>
      </c>
      <c r="AA134" t="str">
        <f t="shared" ca="1" si="16"/>
        <v>Cree XLamp XM-L Color {White}</v>
      </c>
    </row>
    <row r="135" spans="1:27">
      <c r="A135">
        <f t="shared" si="15"/>
        <v>269</v>
      </c>
      <c r="C135" s="34">
        <v>133</v>
      </c>
      <c r="D135" t="str">
        <f t="shared" ca="1" si="14"/>
        <v>Cree XLamp XM-L2 {BWT}</v>
      </c>
      <c r="E135">
        <v>133</v>
      </c>
      <c r="F135" s="3">
        <v>3</v>
      </c>
      <c r="X135" s="10" t="s">
        <v>189</v>
      </c>
      <c r="Y135" t="str">
        <f t="shared" ca="1" si="17"/>
        <v>White</v>
      </c>
      <c r="Z135" t="str">
        <f t="shared" ca="1" si="18"/>
        <v>Cree</v>
      </c>
      <c r="AA135" t="str">
        <f t="shared" ca="1" si="16"/>
        <v>Cree XLamp XM-L2 {White}</v>
      </c>
    </row>
    <row r="136" spans="1:27">
      <c r="A136">
        <f t="shared" si="15"/>
        <v>271</v>
      </c>
      <c r="C136" s="34">
        <v>134</v>
      </c>
      <c r="D136" t="str">
        <f t="shared" ca="1" si="14"/>
        <v>Cree XLamp XM-L2 6V {EZW}</v>
      </c>
      <c r="E136">
        <v>134</v>
      </c>
      <c r="F136" s="3">
        <v>3.1</v>
      </c>
      <c r="X136" s="10" t="s">
        <v>190</v>
      </c>
      <c r="Y136" t="str">
        <f t="shared" ca="1" si="17"/>
        <v>White</v>
      </c>
      <c r="Z136" t="str">
        <f t="shared" ca="1" si="18"/>
        <v>Cree</v>
      </c>
      <c r="AA136" t="str">
        <f t="shared" ca="1" si="16"/>
        <v>Cree XLamp XM-L2 6V {White}</v>
      </c>
    </row>
    <row r="137" spans="1:27">
      <c r="A137">
        <f t="shared" si="15"/>
        <v>273</v>
      </c>
      <c r="C137" s="34">
        <v>135</v>
      </c>
      <c r="D137" t="str">
        <f t="shared" ca="1" si="14"/>
        <v>Cree XLamp XM-L2 12V {EZW}</v>
      </c>
      <c r="E137">
        <v>135</v>
      </c>
      <c r="F137" s="3">
        <v>3.2</v>
      </c>
      <c r="X137" s="10" t="s">
        <v>191</v>
      </c>
      <c r="Y137" t="str">
        <f t="shared" ca="1" si="17"/>
        <v>White</v>
      </c>
      <c r="Z137" t="str">
        <f t="shared" ca="1" si="18"/>
        <v>Cree</v>
      </c>
      <c r="AA137" t="str">
        <f t="shared" ca="1" si="16"/>
        <v>Cree XLamp XM-L2 12V {White}</v>
      </c>
    </row>
    <row r="138" spans="1:27">
      <c r="A138">
        <f t="shared" si="15"/>
        <v>275</v>
      </c>
      <c r="C138" s="34">
        <v>136</v>
      </c>
      <c r="D138" t="str">
        <f t="shared" ca="1" si="14"/>
        <v>Cree XLamp XP-C {CW/NW/WW}</v>
      </c>
      <c r="E138">
        <v>136</v>
      </c>
      <c r="F138" s="3">
        <v>3.3</v>
      </c>
      <c r="X138" s="10" t="s">
        <v>192</v>
      </c>
      <c r="Y138" t="str">
        <f t="shared" ca="1" si="17"/>
        <v>White</v>
      </c>
      <c r="Z138" t="str">
        <f t="shared" ca="1" si="18"/>
        <v>Cree</v>
      </c>
      <c r="AA138" t="str">
        <f t="shared" ca="1" si="16"/>
        <v>Cree XLamp XP-C {White}</v>
      </c>
    </row>
    <row r="139" spans="1:27">
      <c r="A139">
        <f t="shared" si="15"/>
        <v>277</v>
      </c>
      <c r="C139" s="34">
        <v>137</v>
      </c>
      <c r="D139" t="str">
        <f t="shared" ca="1" si="14"/>
        <v>Cree XLamp XP-E {CW/NW/WW}</v>
      </c>
      <c r="E139">
        <v>137</v>
      </c>
      <c r="F139" s="3">
        <v>3.4</v>
      </c>
      <c r="X139" s="10" t="s">
        <v>193</v>
      </c>
      <c r="Y139" t="str">
        <f t="shared" ca="1" si="17"/>
        <v>White</v>
      </c>
      <c r="Z139" t="str">
        <f t="shared" ca="1" si="18"/>
        <v>Cree</v>
      </c>
      <c r="AA139" t="str">
        <f t="shared" ca="1" si="16"/>
        <v>Cree XLamp XP-E {White}</v>
      </c>
    </row>
    <row r="140" spans="1:27">
      <c r="A140">
        <f t="shared" si="15"/>
        <v>279</v>
      </c>
      <c r="C140" s="34">
        <v>138</v>
      </c>
      <c r="D140" t="str">
        <f t="shared" ref="D140:D152" ca="1" si="19">IF(INDIRECT("Models!A"&amp;A140)=0,"",INDIRECT("Models!A"&amp;A140))</f>
        <v>Cree XLamp XP-E2 {BWT}</v>
      </c>
      <c r="E140">
        <v>138</v>
      </c>
      <c r="F140" s="3">
        <v>3.5</v>
      </c>
      <c r="X140" s="10" t="s">
        <v>194</v>
      </c>
      <c r="Y140" t="str">
        <f t="shared" ca="1" si="17"/>
        <v>White</v>
      </c>
      <c r="Z140" t="str">
        <f t="shared" ca="1" si="18"/>
        <v>Cree</v>
      </c>
      <c r="AA140" t="str">
        <f t="shared" ca="1" si="16"/>
        <v>Cree XLamp XP-E2 {White}</v>
      </c>
    </row>
    <row r="141" spans="1:27">
      <c r="A141">
        <f t="shared" si="15"/>
        <v>281</v>
      </c>
      <c r="C141" s="34">
        <v>139</v>
      </c>
      <c r="D141" t="str">
        <f t="shared" ca="1" si="19"/>
        <v>Cree XLamp XP-E2 Torch {BTT}</v>
      </c>
      <c r="E141">
        <v>139</v>
      </c>
      <c r="F141" s="3">
        <v>3.6</v>
      </c>
      <c r="X141" s="10" t="s">
        <v>195</v>
      </c>
      <c r="Y141" t="str">
        <f t="shared" ca="1" si="17"/>
        <v>White</v>
      </c>
      <c r="Z141" t="str">
        <f t="shared" ca="1" si="18"/>
        <v>Cree</v>
      </c>
      <c r="AA141" t="str">
        <f t="shared" ca="1" si="16"/>
        <v>Cree XLamp XP-E2 Torch {White}</v>
      </c>
    </row>
    <row r="142" spans="1:27">
      <c r="A142">
        <f t="shared" si="15"/>
        <v>283</v>
      </c>
      <c r="C142" s="34">
        <v>140</v>
      </c>
      <c r="D142" t="str">
        <f t="shared" ca="1" si="19"/>
        <v>Cree XLamp XP-G {CW/NW/WW}</v>
      </c>
      <c r="E142">
        <v>140</v>
      </c>
      <c r="F142" s="3">
        <v>3.7</v>
      </c>
      <c r="X142" s="10" t="s">
        <v>196</v>
      </c>
      <c r="Y142" t="str">
        <f t="shared" ca="1" si="17"/>
        <v>White</v>
      </c>
      <c r="Z142" t="str">
        <f t="shared" ca="1" si="18"/>
        <v>Cree</v>
      </c>
      <c r="AA142" t="str">
        <f t="shared" ca="1" si="16"/>
        <v>Cree XLamp XP-G {White}</v>
      </c>
    </row>
    <row r="143" spans="1:27">
      <c r="A143">
        <f t="shared" si="15"/>
        <v>285</v>
      </c>
      <c r="C143" s="34">
        <v>141</v>
      </c>
      <c r="D143" t="str">
        <f t="shared" ca="1" si="19"/>
        <v>Cree XLamp XP-G2 {BWT}</v>
      </c>
      <c r="E143">
        <v>141</v>
      </c>
      <c r="F143" s="3">
        <v>3.8</v>
      </c>
      <c r="X143" s="10" t="s">
        <v>197</v>
      </c>
      <c r="Y143" t="str">
        <f t="shared" ca="1" si="17"/>
        <v>White</v>
      </c>
      <c r="Z143" t="str">
        <f t="shared" ca="1" si="18"/>
        <v>Cree</v>
      </c>
      <c r="AA143" t="str">
        <f t="shared" ca="1" si="16"/>
        <v>Cree XLamp XP-G2 {White}</v>
      </c>
    </row>
    <row r="144" spans="1:27">
      <c r="A144">
        <f t="shared" si="15"/>
        <v>287</v>
      </c>
      <c r="C144" s="34">
        <v>142</v>
      </c>
      <c r="D144" t="str">
        <f t="shared" ca="1" si="19"/>
        <v>Cree XLamp XP-G2 High Efficacy {W}</v>
      </c>
      <c r="E144">
        <v>142</v>
      </c>
      <c r="F144" s="3">
        <v>3.9</v>
      </c>
      <c r="X144" s="10" t="s">
        <v>198</v>
      </c>
      <c r="Y144" t="str">
        <f t="shared" ca="1" si="17"/>
        <v>White</v>
      </c>
      <c r="Z144" t="str">
        <f t="shared" ca="1" si="18"/>
        <v>Cree</v>
      </c>
      <c r="AA144" t="str">
        <f t="shared" ca="1" si="16"/>
        <v>Cree XLamp XP-G2 High Efficacy {White}</v>
      </c>
    </row>
    <row r="145" spans="1:27">
      <c r="A145">
        <f t="shared" si="15"/>
        <v>289</v>
      </c>
      <c r="C145" s="34">
        <v>143</v>
      </c>
      <c r="D145" t="str">
        <f t="shared" ca="1" si="19"/>
        <v>Cree XLamp XP-G3 Standard {DWT}</v>
      </c>
      <c r="E145">
        <v>143</v>
      </c>
      <c r="F145" s="3">
        <v>4</v>
      </c>
      <c r="X145" s="10" t="s">
        <v>199</v>
      </c>
      <c r="Y145" t="str">
        <f t="shared" ca="1" si="17"/>
        <v>White</v>
      </c>
      <c r="Z145" t="str">
        <f t="shared" ca="1" si="18"/>
        <v>Cree</v>
      </c>
      <c r="AA145" t="str">
        <f t="shared" ca="1" si="16"/>
        <v>Cree XLamp XP-G3 Standard {White}</v>
      </c>
    </row>
    <row r="146" spans="1:27">
      <c r="A146">
        <f t="shared" si="15"/>
        <v>291</v>
      </c>
      <c r="C146" s="34">
        <v>144</v>
      </c>
      <c r="D146" t="str">
        <f t="shared" ca="1" si="19"/>
        <v>Cree XLamp XP-G3 S Line {DWT}</v>
      </c>
      <c r="E146">
        <v>144</v>
      </c>
      <c r="F146" s="3">
        <v>4.0999999999999996</v>
      </c>
      <c r="X146" s="10" t="s">
        <v>200</v>
      </c>
      <c r="Y146" t="str">
        <f t="shared" ca="1" si="17"/>
        <v>White</v>
      </c>
      <c r="Z146" t="str">
        <f t="shared" ca="1" si="18"/>
        <v>Cree</v>
      </c>
      <c r="AA146" t="str">
        <f t="shared" ca="1" si="16"/>
        <v>Cree XLamp XP-G3 S Line {White}</v>
      </c>
    </row>
    <row r="147" spans="1:27">
      <c r="A147">
        <f t="shared" si="15"/>
        <v>293</v>
      </c>
      <c r="C147" s="34">
        <v>145</v>
      </c>
      <c r="D147" t="str">
        <f t="shared" ca="1" si="19"/>
        <v>Cree XLamp XP-L HD {AWT}</v>
      </c>
      <c r="E147">
        <v>145</v>
      </c>
      <c r="F147" s="3">
        <v>4.2</v>
      </c>
      <c r="X147" s="10" t="s">
        <v>201</v>
      </c>
      <c r="Y147" t="str">
        <f t="shared" ca="1" si="17"/>
        <v>White</v>
      </c>
      <c r="Z147" t="str">
        <f t="shared" ca="1" si="18"/>
        <v>Cree</v>
      </c>
      <c r="AA147" t="str">
        <f t="shared" ca="1" si="16"/>
        <v>Cree XLamp XP-L HD {White}</v>
      </c>
    </row>
    <row r="148" spans="1:27">
      <c r="A148">
        <f t="shared" si="15"/>
        <v>295</v>
      </c>
      <c r="C148" s="34">
        <v>146</v>
      </c>
      <c r="D148" t="str">
        <f t="shared" ca="1" si="19"/>
        <v>Cree XLamp XP-L2 HD {BWT}</v>
      </c>
      <c r="E148">
        <v>146</v>
      </c>
      <c r="F148" s="3">
        <v>4.3</v>
      </c>
      <c r="X148" s="10" t="s">
        <v>202</v>
      </c>
      <c r="Y148" t="str">
        <f t="shared" ca="1" si="17"/>
        <v>White</v>
      </c>
      <c r="Z148" t="str">
        <f t="shared" ca="1" si="18"/>
        <v>Cree</v>
      </c>
      <c r="AA148" t="str">
        <f t="shared" ca="1" si="16"/>
        <v>Cree XLamp XP-L2 HD {White}</v>
      </c>
    </row>
    <row r="149" spans="1:27">
      <c r="A149">
        <f t="shared" si="15"/>
        <v>297</v>
      </c>
      <c r="C149" s="34">
        <v>147</v>
      </c>
      <c r="D149" t="str">
        <f t="shared" ca="1" si="19"/>
        <v>Cree XLamp XP-L HI {AWT}</v>
      </c>
      <c r="E149">
        <v>147</v>
      </c>
      <c r="F149" s="3">
        <v>4.4000000000000004</v>
      </c>
      <c r="X149" s="10" t="s">
        <v>203</v>
      </c>
      <c r="Y149" t="str">
        <f t="shared" ca="1" si="17"/>
        <v>White</v>
      </c>
      <c r="Z149" t="str">
        <f t="shared" ca="1" si="18"/>
        <v>Cree</v>
      </c>
      <c r="AA149" t="str">
        <f t="shared" ca="1" si="16"/>
        <v>Cree XLamp XP-L HI {White}</v>
      </c>
    </row>
    <row r="150" spans="1:27">
      <c r="A150">
        <f t="shared" si="15"/>
        <v>299</v>
      </c>
      <c r="C150" s="34">
        <v>148</v>
      </c>
      <c r="D150" t="str">
        <f t="shared" ca="1" si="19"/>
        <v>Cree XLamp XQ-A {AWT}</v>
      </c>
      <c r="E150">
        <v>148</v>
      </c>
      <c r="F150" s="3">
        <v>4.5</v>
      </c>
      <c r="X150" s="10" t="s">
        <v>204</v>
      </c>
      <c r="Y150" t="str">
        <f t="shared" ca="1" si="17"/>
        <v>White</v>
      </c>
      <c r="Z150" t="str">
        <f t="shared" ca="1" si="18"/>
        <v>Cree</v>
      </c>
      <c r="AA150" t="str">
        <f t="shared" ca="1" si="16"/>
        <v>Cree XLamp XQ-A {White}</v>
      </c>
    </row>
    <row r="151" spans="1:27">
      <c r="A151">
        <f t="shared" si="15"/>
        <v>301</v>
      </c>
      <c r="C151" s="34">
        <v>149</v>
      </c>
      <c r="D151" t="str">
        <f t="shared" ca="1" si="19"/>
        <v>Cree XLamp XQ-E HD {AWT}</v>
      </c>
      <c r="E151">
        <v>149</v>
      </c>
      <c r="F151" s="3">
        <v>4.5999999999999996</v>
      </c>
      <c r="X151" s="10" t="s">
        <v>205</v>
      </c>
      <c r="Y151" t="str">
        <f t="shared" ca="1" si="17"/>
        <v>White</v>
      </c>
      <c r="Z151" t="str">
        <f t="shared" ca="1" si="18"/>
        <v>Cree</v>
      </c>
      <c r="AA151" t="str">
        <f t="shared" ca="1" si="16"/>
        <v>Cree XLamp XQ-E HD {White}</v>
      </c>
    </row>
    <row r="152" spans="1:27">
      <c r="A152">
        <f t="shared" si="15"/>
        <v>303</v>
      </c>
      <c r="C152" s="34">
        <v>150</v>
      </c>
      <c r="D152" t="str">
        <f t="shared" ca="1" si="19"/>
        <v>Cree XLamp XQ-E HI {AWT}</v>
      </c>
      <c r="E152">
        <v>150</v>
      </c>
      <c r="F152" s="3">
        <v>4.7</v>
      </c>
      <c r="X152" s="10" t="s">
        <v>206</v>
      </c>
      <c r="Y152" t="str">
        <f t="shared" ca="1" si="17"/>
        <v>White</v>
      </c>
      <c r="Z152" t="str">
        <f t="shared" ca="1" si="18"/>
        <v>Cree</v>
      </c>
      <c r="AA152" t="str">
        <f t="shared" ca="1" si="16"/>
        <v>Cree XLamp XQ-E HI {White}</v>
      </c>
    </row>
    <row r="153" spans="1:27">
      <c r="A153">
        <f t="shared" si="15"/>
        <v>305</v>
      </c>
      <c r="C153" s="34">
        <v>151</v>
      </c>
      <c r="D153" t="str">
        <f t="shared" ref="D153:D166" ca="1" si="20">IF(INDIRECT("Models!A"&amp;A153)=0,"",INDIRECT("Models!A"&amp;A153))</f>
        <v>Cree XLamp XR-C {CW/NW/WW}</v>
      </c>
      <c r="E153">
        <v>151</v>
      </c>
      <c r="F153" s="3">
        <v>4.8</v>
      </c>
      <c r="X153" s="10" t="s">
        <v>207</v>
      </c>
      <c r="Y153" t="str">
        <f t="shared" ca="1" si="17"/>
        <v>White</v>
      </c>
      <c r="Z153" t="str">
        <f t="shared" ca="1" si="18"/>
        <v>Cree</v>
      </c>
      <c r="AA153" t="str">
        <f t="shared" ca="1" si="16"/>
        <v>Cree XLamp XR-C {White}</v>
      </c>
    </row>
    <row r="154" spans="1:27">
      <c r="A154">
        <f t="shared" si="15"/>
        <v>307</v>
      </c>
      <c r="C154" s="34">
        <v>152</v>
      </c>
      <c r="D154" t="str">
        <f t="shared" ca="1" si="20"/>
        <v>Cree XLamp XR-E {CW}</v>
      </c>
      <c r="E154">
        <v>152</v>
      </c>
      <c r="F154" s="3">
        <v>4.9000000000000004</v>
      </c>
      <c r="X154" s="10" t="s">
        <v>208</v>
      </c>
      <c r="Y154" t="str">
        <f t="shared" ca="1" si="17"/>
        <v>White</v>
      </c>
      <c r="Z154" t="str">
        <f t="shared" ca="1" si="18"/>
        <v>Cree</v>
      </c>
      <c r="AA154" t="str">
        <f t="shared" ca="1" si="16"/>
        <v>Cree XLamp XR-E {White}</v>
      </c>
    </row>
    <row r="155" spans="1:27">
      <c r="A155">
        <f t="shared" si="15"/>
        <v>309</v>
      </c>
      <c r="C155" s="34">
        <v>153</v>
      </c>
      <c r="D155" t="str">
        <f t="shared" ca="1" si="20"/>
        <v>Cree XLamp XR-E {NW/WW}</v>
      </c>
      <c r="E155">
        <v>153</v>
      </c>
      <c r="F155" s="3">
        <v>5</v>
      </c>
      <c r="X155" s="10" t="s">
        <v>209</v>
      </c>
      <c r="Y155" t="str">
        <f t="shared" ca="1" si="17"/>
        <v>White</v>
      </c>
      <c r="Z155" t="str">
        <f t="shared" ca="1" si="18"/>
        <v>Cree</v>
      </c>
      <c r="AA155" t="str">
        <f t="shared" ca="1" si="16"/>
        <v>Cree XLamp XR-E {White}</v>
      </c>
    </row>
    <row r="156" spans="1:27">
      <c r="A156">
        <f t="shared" si="15"/>
        <v>311</v>
      </c>
      <c r="C156" s="34">
        <v>154</v>
      </c>
      <c r="D156" t="str">
        <f t="shared" ca="1" si="20"/>
        <v>Cree XLamp XT-E Standard {AWT}</v>
      </c>
      <c r="E156">
        <v>154</v>
      </c>
      <c r="F156" s="3">
        <v>5.0999999999999996</v>
      </c>
      <c r="X156" s="10" t="s">
        <v>210</v>
      </c>
      <c r="Y156" t="str">
        <f t="shared" ca="1" si="17"/>
        <v>White</v>
      </c>
      <c r="Z156" t="str">
        <f t="shared" ca="1" si="18"/>
        <v>Cree</v>
      </c>
      <c r="AA156" t="str">
        <f t="shared" ca="1" si="16"/>
        <v>Cree XLamp XT-E Standard {White}</v>
      </c>
    </row>
    <row r="157" spans="1:27">
      <c r="A157">
        <f t="shared" si="15"/>
        <v>313</v>
      </c>
      <c r="C157" s="34">
        <v>155</v>
      </c>
      <c r="D157" t="str">
        <f t="shared" ca="1" si="20"/>
        <v>Cree XLamp XT-E High Efficacy {AWT}</v>
      </c>
      <c r="E157">
        <v>155</v>
      </c>
      <c r="F157" s="3">
        <v>5.2</v>
      </c>
      <c r="X157" s="10" t="s">
        <v>211</v>
      </c>
      <c r="Y157" t="str">
        <f t="shared" ca="1" si="17"/>
        <v>White</v>
      </c>
      <c r="Z157" t="str">
        <f t="shared" ca="1" si="18"/>
        <v>Cree</v>
      </c>
      <c r="AA157" t="str">
        <f t="shared" ca="1" si="16"/>
        <v>Cree XLamp XT-E High Efficacy {White}</v>
      </c>
    </row>
    <row r="158" spans="1:27">
      <c r="A158">
        <f t="shared" si="15"/>
        <v>315</v>
      </c>
      <c r="C158" s="34">
        <v>156</v>
      </c>
      <c r="D158" t="str">
        <f t="shared" ca="1" si="20"/>
        <v>Cree XLamp XT-E 48V {HVW}</v>
      </c>
      <c r="E158">
        <v>156</v>
      </c>
      <c r="F158" s="3">
        <v>5.3</v>
      </c>
      <c r="X158" s="10" t="s">
        <v>212</v>
      </c>
      <c r="Y158" t="str">
        <f t="shared" ca="1" si="17"/>
        <v>White</v>
      </c>
      <c r="Z158" t="str">
        <f t="shared" ca="1" si="18"/>
        <v>Cree</v>
      </c>
      <c r="AA158" t="str">
        <f t="shared" ca="1" si="16"/>
        <v>Cree XLamp XT-E 48V {White}</v>
      </c>
    </row>
    <row r="159" spans="1:27">
      <c r="A159">
        <f t="shared" si="15"/>
        <v>317</v>
      </c>
      <c r="C159" s="34">
        <v>157</v>
      </c>
      <c r="D159" t="str">
        <f t="shared" ca="1" si="20"/>
        <v>Cree LMH2   850 lm LES 60r {WL}</v>
      </c>
      <c r="E159">
        <v>157</v>
      </c>
      <c r="F159" s="3">
        <v>5.4</v>
      </c>
      <c r="X159" s="10" t="s">
        <v>213</v>
      </c>
      <c r="Y159" t="str">
        <f t="shared" ca="1" si="17"/>
        <v>White</v>
      </c>
      <c r="Z159" t="str">
        <f t="shared" ca="1" si="18"/>
        <v>Cree</v>
      </c>
      <c r="AA159" t="str">
        <f t="shared" ca="1" si="16"/>
        <v>Cree LMH2   850 lm LES 60r {White}</v>
      </c>
    </row>
    <row r="160" spans="1:27">
      <c r="A160">
        <f t="shared" si="15"/>
        <v>319</v>
      </c>
      <c r="C160" s="34">
        <v>158</v>
      </c>
      <c r="D160" t="str">
        <f t="shared" ca="1" si="20"/>
        <v>Cree LMH2 1250 lm LES 60r {WL}</v>
      </c>
      <c r="E160">
        <v>158</v>
      </c>
      <c r="F160" s="3">
        <v>5.5</v>
      </c>
      <c r="X160" s="10" t="s">
        <v>214</v>
      </c>
      <c r="Y160" t="str">
        <f t="shared" ca="1" si="17"/>
        <v>White</v>
      </c>
      <c r="Z160" t="str">
        <f t="shared" ca="1" si="18"/>
        <v>Cree</v>
      </c>
      <c r="AA160" t="str">
        <f t="shared" ca="1" si="16"/>
        <v>Cree LMH2 1250 lm LES 60r {White}</v>
      </c>
    </row>
    <row r="161" spans="1:27">
      <c r="A161">
        <f t="shared" si="15"/>
        <v>321</v>
      </c>
      <c r="C161" s="34">
        <v>159</v>
      </c>
      <c r="D161" t="str">
        <f t="shared" ca="1" si="20"/>
        <v>Cree LMH2 2000 lm LES 60r {WL}</v>
      </c>
      <c r="E161">
        <v>159</v>
      </c>
      <c r="F161" s="3">
        <v>5.6000000000000103</v>
      </c>
      <c r="X161" s="10" t="s">
        <v>215</v>
      </c>
      <c r="Y161" t="str">
        <f t="shared" ca="1" si="17"/>
        <v>White</v>
      </c>
      <c r="Z161" t="str">
        <f t="shared" ca="1" si="18"/>
        <v>Cree</v>
      </c>
      <c r="AA161" t="str">
        <f t="shared" ca="1" si="16"/>
        <v>Cree LMH2 2000 lm LES 60r {White}</v>
      </c>
    </row>
    <row r="162" spans="1:27">
      <c r="A162">
        <f t="shared" si="15"/>
        <v>323</v>
      </c>
      <c r="C162" s="34">
        <v>160</v>
      </c>
      <c r="D162" t="str">
        <f t="shared" ca="1" si="20"/>
        <v>Cree LMH2 3000 lm LES 60r {WL}</v>
      </c>
      <c r="E162">
        <v>160</v>
      </c>
      <c r="F162" s="3">
        <v>5.7000000000000099</v>
      </c>
      <c r="X162" s="10" t="s">
        <v>216</v>
      </c>
      <c r="Y162" t="str">
        <f t="shared" ca="1" si="17"/>
        <v>White</v>
      </c>
      <c r="Z162" t="str">
        <f t="shared" ca="1" si="18"/>
        <v>Cree</v>
      </c>
      <c r="AA162" t="str">
        <f t="shared" ca="1" si="16"/>
        <v>Cree LMH2 3000 lm LES 60r {White}</v>
      </c>
    </row>
    <row r="163" spans="1:27">
      <c r="A163">
        <f t="shared" si="15"/>
        <v>325</v>
      </c>
      <c r="C163" s="34">
        <v>161</v>
      </c>
      <c r="D163" t="str">
        <f t="shared" ca="1" si="20"/>
        <v>Cree LMH2 4000 lm LES 60r {WL}</v>
      </c>
      <c r="E163">
        <v>161</v>
      </c>
      <c r="F163" s="3">
        <v>5.8000000000000096</v>
      </c>
      <c r="X163" s="10" t="s">
        <v>217</v>
      </c>
      <c r="Y163" t="str">
        <f t="shared" ca="1" si="17"/>
        <v>White</v>
      </c>
      <c r="Z163" t="str">
        <f t="shared" ca="1" si="18"/>
        <v>Cree</v>
      </c>
      <c r="AA163" t="str">
        <f t="shared" ca="1" si="16"/>
        <v>Cree LMH2 4000 lm LES 60r {White}</v>
      </c>
    </row>
    <row r="164" spans="1:27">
      <c r="A164">
        <f t="shared" si="15"/>
        <v>327</v>
      </c>
      <c r="C164" s="34">
        <v>162</v>
      </c>
      <c r="D164" t="str">
        <f t="shared" ca="1" si="20"/>
        <v>Cree LMH2 6000 lm LES 60r {WL}</v>
      </c>
      <c r="E164">
        <v>162</v>
      </c>
      <c r="F164" s="3">
        <v>5.9000000000000101</v>
      </c>
      <c r="X164" s="10" t="s">
        <v>218</v>
      </c>
      <c r="Y164" t="str">
        <f t="shared" ca="1" si="17"/>
        <v>White</v>
      </c>
      <c r="Z164" t="str">
        <f t="shared" ca="1" si="18"/>
        <v>Cree</v>
      </c>
      <c r="AA164" t="str">
        <f t="shared" ca="1" si="16"/>
        <v>Cree LMH2 6000 lm LES 60r {White}</v>
      </c>
    </row>
    <row r="165" spans="1:27">
      <c r="A165">
        <f t="shared" si="15"/>
        <v>329</v>
      </c>
      <c r="C165" s="34">
        <v>163</v>
      </c>
      <c r="D165" t="str">
        <f t="shared" ca="1" si="20"/>
        <v>Cree LMH2 8000 lm LES 60r {WL}</v>
      </c>
      <c r="E165">
        <v>163</v>
      </c>
      <c r="F165" s="3">
        <v>6.0000000000000098</v>
      </c>
      <c r="X165" s="10" t="s">
        <v>219</v>
      </c>
      <c r="Y165" t="str">
        <f t="shared" ca="1" si="17"/>
        <v>White</v>
      </c>
      <c r="Z165" t="str">
        <f t="shared" ca="1" si="18"/>
        <v>Cree</v>
      </c>
      <c r="AA165" t="str">
        <f t="shared" ca="1" si="16"/>
        <v>Cree LMH2 8000 lm LES 60r {White}</v>
      </c>
    </row>
    <row r="166" spans="1:27">
      <c r="A166">
        <f t="shared" si="15"/>
        <v>331</v>
      </c>
      <c r="C166" s="34">
        <v>164</v>
      </c>
      <c r="D166" t="str">
        <f t="shared" ca="1" si="20"/>
        <v>Cree LMH2+ 1250 lm LES 60r {WL}</v>
      </c>
      <c r="E166">
        <v>164</v>
      </c>
      <c r="F166" s="3">
        <v>6.1000000000000103</v>
      </c>
      <c r="X166" s="10" t="s">
        <v>220</v>
      </c>
      <c r="Y166" t="str">
        <f t="shared" ca="1" si="17"/>
        <v>White</v>
      </c>
      <c r="Z166" t="str">
        <f t="shared" ca="1" si="18"/>
        <v>Cree</v>
      </c>
      <c r="AA166" t="str">
        <f t="shared" ca="1" si="16"/>
        <v>Cree LMH2+ 1250 lm LES 60r {White}</v>
      </c>
    </row>
    <row r="167" spans="1:27">
      <c r="A167">
        <f t="shared" si="15"/>
        <v>333</v>
      </c>
      <c r="C167" s="34">
        <v>165</v>
      </c>
      <c r="D167" t="str">
        <f t="shared" ref="D167:D202" ca="1" si="21">IF(INDIRECT("Models!A"&amp;A167)=0,"",INDIRECT("Models!A"&amp;A167))</f>
        <v>Cree LMH2+ 2000 lm LES 60r {WL}</v>
      </c>
      <c r="E167">
        <v>165</v>
      </c>
      <c r="F167" s="3">
        <v>6.2000000000000099</v>
      </c>
      <c r="X167" s="10" t="s">
        <v>221</v>
      </c>
      <c r="Y167" t="str">
        <f t="shared" ca="1" si="17"/>
        <v>White</v>
      </c>
      <c r="Z167" t="str">
        <f t="shared" ca="1" si="18"/>
        <v>Cree</v>
      </c>
      <c r="AA167" t="str">
        <f t="shared" ca="1" si="16"/>
        <v>Cree LMH2+ 2000 lm LES 60r {White}</v>
      </c>
    </row>
    <row r="168" spans="1:27">
      <c r="A168">
        <f t="shared" si="15"/>
        <v>335</v>
      </c>
      <c r="C168" s="34">
        <v>166</v>
      </c>
      <c r="D168" t="str">
        <f t="shared" ca="1" si="21"/>
        <v>Cree LMH2+ 3000 lm LES 60r {WL}</v>
      </c>
      <c r="E168">
        <v>166</v>
      </c>
      <c r="F168" s="3">
        <v>6.3000000000000096</v>
      </c>
      <c r="X168" s="10" t="s">
        <v>222</v>
      </c>
      <c r="Y168" t="str">
        <f t="shared" ca="1" si="17"/>
        <v>White</v>
      </c>
      <c r="Z168" t="str">
        <f t="shared" ca="1" si="18"/>
        <v>Cree</v>
      </c>
      <c r="AA168" t="str">
        <f t="shared" ca="1" si="16"/>
        <v>Cree LMH2+ 3000 lm LES 60r {White}</v>
      </c>
    </row>
    <row r="169" spans="1:27">
      <c r="A169">
        <f t="shared" si="15"/>
        <v>337</v>
      </c>
      <c r="C169" s="34">
        <v>167</v>
      </c>
      <c r="D169" t="str">
        <f t="shared" ca="1" si="21"/>
        <v/>
      </c>
      <c r="E169">
        <v>167</v>
      </c>
      <c r="F169" s="3">
        <v>6.4000000000000101</v>
      </c>
      <c r="X169" s="10" t="s">
        <v>223</v>
      </c>
      <c r="Y169" t="str">
        <f t="shared" ca="1" si="17"/>
        <v>White</v>
      </c>
      <c r="Z169" t="e">
        <f t="shared" ca="1" si="18"/>
        <v>#VALUE!</v>
      </c>
      <c r="AA169" t="str">
        <f t="shared" ca="1" si="16"/>
        <v/>
      </c>
    </row>
    <row r="170" spans="1:27">
      <c r="A170">
        <f t="shared" si="15"/>
        <v>339</v>
      </c>
      <c r="C170" s="34">
        <v>168</v>
      </c>
      <c r="D170" t="str">
        <f t="shared" ca="1" si="21"/>
        <v>--- ROYAL BLUE (lm=mW) ---</v>
      </c>
      <c r="E170">
        <v>168</v>
      </c>
      <c r="F170" s="3">
        <v>6.5000000000000098</v>
      </c>
      <c r="X170" s="10" t="s">
        <v>224</v>
      </c>
      <c r="Y170" s="10" t="s">
        <v>336</v>
      </c>
      <c r="Z170" t="e">
        <f t="shared" ca="1" si="18"/>
        <v>#VALUE!</v>
      </c>
      <c r="AA170" t="e">
        <f t="shared" ca="1" si="16"/>
        <v>#VALUE!</v>
      </c>
    </row>
    <row r="171" spans="1:27">
      <c r="A171">
        <f t="shared" si="15"/>
        <v>341</v>
      </c>
      <c r="C171" s="34">
        <v>169</v>
      </c>
      <c r="D171" t="str">
        <f t="shared" ca="1" si="21"/>
        <v>Cree XLamp ML-E {RB}</v>
      </c>
      <c r="E171">
        <v>169</v>
      </c>
      <c r="F171" s="3"/>
      <c r="X171" s="10" t="s">
        <v>225</v>
      </c>
      <c r="Y171" t="str">
        <f t="shared" ca="1" si="17"/>
        <v>Royal Blue</v>
      </c>
      <c r="Z171" t="str">
        <f t="shared" ca="1" si="18"/>
        <v>Cree</v>
      </c>
      <c r="AA171" t="str">
        <f t="shared" ca="1" si="16"/>
        <v>Cree XLamp ML-E {Royal Blue}</v>
      </c>
    </row>
    <row r="172" spans="1:27">
      <c r="A172">
        <f t="shared" si="15"/>
        <v>343</v>
      </c>
      <c r="C172" s="34">
        <v>170</v>
      </c>
      <c r="D172" t="str">
        <f t="shared" ca="1" si="21"/>
        <v>Cree XLamp XB-D {RB}</v>
      </c>
      <c r="E172">
        <v>170</v>
      </c>
      <c r="F172" s="3"/>
      <c r="X172" s="10" t="s">
        <v>226</v>
      </c>
      <c r="Y172" t="str">
        <f t="shared" ca="1" si="17"/>
        <v>Royal Blue</v>
      </c>
      <c r="Z172" t="str">
        <f t="shared" ca="1" si="18"/>
        <v>Cree</v>
      </c>
      <c r="AA172" t="str">
        <f t="shared" ca="1" si="16"/>
        <v>Cree XLamp XB-D {Royal Blue}</v>
      </c>
    </row>
    <row r="173" spans="1:27">
      <c r="A173">
        <f t="shared" si="15"/>
        <v>345</v>
      </c>
      <c r="C173" s="34">
        <v>171</v>
      </c>
      <c r="D173" t="str">
        <f t="shared" ca="1" si="21"/>
        <v>Cree XLamp XM-L Color {B}</v>
      </c>
      <c r="E173">
        <v>171</v>
      </c>
      <c r="F173" s="3"/>
      <c r="X173" s="10" t="s">
        <v>227</v>
      </c>
      <c r="Y173" t="str">
        <f t="shared" ca="1" si="17"/>
        <v>Royal Blue</v>
      </c>
      <c r="Z173" t="str">
        <f t="shared" ca="1" si="18"/>
        <v>Cree</v>
      </c>
      <c r="AA173" t="str">
        <f t="shared" ca="1" si="16"/>
        <v>Cree XLamp XM-L Color {Royal Blue}</v>
      </c>
    </row>
    <row r="174" spans="1:27">
      <c r="A174">
        <f t="shared" si="15"/>
        <v>347</v>
      </c>
      <c r="C174" s="34">
        <v>172</v>
      </c>
      <c r="D174" t="str">
        <f t="shared" ca="1" si="21"/>
        <v>Cree XLamp XP-E {RB}</v>
      </c>
      <c r="E174">
        <v>172</v>
      </c>
      <c r="F174" s="3"/>
      <c r="X174" s="10" t="s">
        <v>228</v>
      </c>
      <c r="Y174" t="str">
        <f t="shared" ca="1" si="17"/>
        <v>Royal Blue</v>
      </c>
      <c r="Z174" t="str">
        <f t="shared" ca="1" si="18"/>
        <v>Cree</v>
      </c>
      <c r="AA174" t="str">
        <f t="shared" ca="1" si="16"/>
        <v>Cree XLamp XP-E {Royal Blue}</v>
      </c>
    </row>
    <row r="175" spans="1:27">
      <c r="A175">
        <f t="shared" si="15"/>
        <v>349</v>
      </c>
      <c r="C175" s="34">
        <v>173</v>
      </c>
      <c r="D175" t="str">
        <f t="shared" ca="1" si="21"/>
        <v>Cree XLamp XP-E2 {RB}</v>
      </c>
      <c r="E175">
        <v>173</v>
      </c>
      <c r="F175" s="3"/>
      <c r="X175" s="10" t="s">
        <v>229</v>
      </c>
      <c r="Y175" t="str">
        <f t="shared" ca="1" si="17"/>
        <v>Royal Blue</v>
      </c>
      <c r="Z175" t="str">
        <f t="shared" ca="1" si="18"/>
        <v>Cree</v>
      </c>
      <c r="AA175" t="str">
        <f t="shared" ca="1" si="16"/>
        <v>Cree XLamp XP-E2 {Royal Blue}</v>
      </c>
    </row>
    <row r="176" spans="1:27">
      <c r="A176">
        <f t="shared" si="15"/>
        <v>351</v>
      </c>
      <c r="C176" s="34">
        <v>174</v>
      </c>
      <c r="D176" t="str">
        <f t="shared" ca="1" si="21"/>
        <v>Cree XLamp XP-G3 {RB}</v>
      </c>
      <c r="E176">
        <v>174</v>
      </c>
      <c r="F176" s="3"/>
      <c r="X176" s="10" t="s">
        <v>230</v>
      </c>
      <c r="Y176" t="str">
        <f t="shared" ca="1" si="17"/>
        <v>Royal Blue</v>
      </c>
      <c r="Z176" t="str">
        <f t="shared" ca="1" si="18"/>
        <v>Cree</v>
      </c>
      <c r="AA176" t="str">
        <f t="shared" ca="1" si="16"/>
        <v>Cree XLamp XP-G3 {Royal Blue}</v>
      </c>
    </row>
    <row r="177" spans="1:27">
      <c r="A177">
        <f t="shared" si="15"/>
        <v>353</v>
      </c>
      <c r="C177" s="34">
        <v>175</v>
      </c>
      <c r="D177" t="str">
        <f t="shared" ca="1" si="21"/>
        <v>Cree XLamp XQ-E HD {RB}</v>
      </c>
      <c r="E177">
        <v>175</v>
      </c>
      <c r="F177" s="3"/>
      <c r="X177" s="10" t="s">
        <v>231</v>
      </c>
      <c r="Y177" t="str">
        <f t="shared" ca="1" si="17"/>
        <v>Royal Blue</v>
      </c>
      <c r="Z177" t="str">
        <f t="shared" ca="1" si="18"/>
        <v>Cree</v>
      </c>
      <c r="AA177" t="str">
        <f t="shared" ca="1" si="16"/>
        <v>Cree XLamp XQ-E HD {Royal Blue}</v>
      </c>
    </row>
    <row r="178" spans="1:27">
      <c r="A178">
        <f t="shared" si="15"/>
        <v>355</v>
      </c>
      <c r="C178" s="34">
        <v>176</v>
      </c>
      <c r="D178" t="str">
        <f t="shared" ca="1" si="21"/>
        <v>Cree XLamp XQ-E HI {RB}</v>
      </c>
      <c r="E178">
        <v>176</v>
      </c>
      <c r="F178" s="3"/>
      <c r="X178" s="10" t="s">
        <v>232</v>
      </c>
      <c r="Y178" t="str">
        <f t="shared" ca="1" si="17"/>
        <v>Royal Blue</v>
      </c>
      <c r="Z178" t="str">
        <f t="shared" ca="1" si="18"/>
        <v>Cree</v>
      </c>
      <c r="AA178" t="str">
        <f t="shared" ca="1" si="16"/>
        <v>Cree XLamp XQ-E HI {Royal Blue}</v>
      </c>
    </row>
    <row r="179" spans="1:27">
      <c r="A179">
        <f t="shared" si="15"/>
        <v>357</v>
      </c>
      <c r="C179" s="34">
        <v>177</v>
      </c>
      <c r="D179" t="str">
        <f t="shared" ca="1" si="21"/>
        <v>Cree XLamp XR-E {RB}</v>
      </c>
      <c r="E179">
        <v>177</v>
      </c>
      <c r="F179" s="3"/>
      <c r="X179" s="10" t="s">
        <v>233</v>
      </c>
      <c r="Y179" t="str">
        <f t="shared" ca="1" si="17"/>
        <v>Royal Blue</v>
      </c>
      <c r="Z179" t="str">
        <f t="shared" ca="1" si="18"/>
        <v>Cree</v>
      </c>
      <c r="AA179" t="str">
        <f t="shared" ca="1" si="16"/>
        <v>Cree XLamp XR-E {Royal Blue}</v>
      </c>
    </row>
    <row r="180" spans="1:27">
      <c r="A180">
        <f t="shared" si="15"/>
        <v>359</v>
      </c>
      <c r="C180" s="34">
        <v>178</v>
      </c>
      <c r="D180" t="str">
        <f t="shared" ca="1" si="21"/>
        <v>Cree XLamp XT-E {RB}</v>
      </c>
      <c r="E180">
        <v>178</v>
      </c>
      <c r="F180" s="3"/>
      <c r="X180" s="10" t="s">
        <v>234</v>
      </c>
      <c r="Y180" t="str">
        <f t="shared" ca="1" si="17"/>
        <v>Royal Blue</v>
      </c>
      <c r="Z180" t="str">
        <f t="shared" ca="1" si="18"/>
        <v>Cree</v>
      </c>
      <c r="AA180" t="str">
        <f t="shared" ref="AA180:AA211" ca="1" si="22">IF(D180="","",LEFT(D180,FIND(" {",D180)-1)&amp;" {"&amp;Y180&amp;"}")</f>
        <v>Cree XLamp XT-E {Royal Blue}</v>
      </c>
    </row>
    <row r="181" spans="1:27">
      <c r="A181">
        <f t="shared" si="15"/>
        <v>361</v>
      </c>
      <c r="C181" s="34">
        <v>179</v>
      </c>
      <c r="D181" t="str">
        <f t="shared" ca="1" si="21"/>
        <v/>
      </c>
      <c r="E181">
        <v>179</v>
      </c>
      <c r="F181" s="3"/>
      <c r="X181" s="10" t="s">
        <v>235</v>
      </c>
      <c r="Y181" t="str">
        <f t="shared" ca="1" si="17"/>
        <v>Royal Blue</v>
      </c>
      <c r="Z181" t="e">
        <f t="shared" ca="1" si="18"/>
        <v>#VALUE!</v>
      </c>
      <c r="AA181" t="str">
        <f t="shared" ca="1" si="22"/>
        <v/>
      </c>
    </row>
    <row r="182" spans="1:27">
      <c r="A182">
        <f t="shared" si="15"/>
        <v>363</v>
      </c>
      <c r="C182" s="34">
        <v>180</v>
      </c>
      <c r="D182" t="str">
        <f t="shared" ca="1" si="21"/>
        <v>--- BLUE ---</v>
      </c>
      <c r="E182">
        <v>180</v>
      </c>
      <c r="F182" s="3"/>
      <c r="X182" s="10" t="s">
        <v>236</v>
      </c>
      <c r="Y182" t="str">
        <f t="shared" ca="1" si="17"/>
        <v>Blue</v>
      </c>
      <c r="Z182" t="e">
        <f t="shared" ca="1" si="18"/>
        <v>#VALUE!</v>
      </c>
      <c r="AA182" t="e">
        <f t="shared" ca="1" si="22"/>
        <v>#VALUE!</v>
      </c>
    </row>
    <row r="183" spans="1:27">
      <c r="A183">
        <f t="shared" si="15"/>
        <v>365</v>
      </c>
      <c r="C183" s="34">
        <v>181</v>
      </c>
      <c r="D183" t="str">
        <f t="shared" ca="1" si="21"/>
        <v>Cree XLamp ML-E {B}</v>
      </c>
      <c r="E183">
        <v>181</v>
      </c>
      <c r="F183" s="3"/>
      <c r="X183" s="10" t="s">
        <v>237</v>
      </c>
      <c r="Y183" t="str">
        <f t="shared" ca="1" si="17"/>
        <v>Blue</v>
      </c>
      <c r="Z183" t="str">
        <f t="shared" ca="1" si="18"/>
        <v>Cree</v>
      </c>
      <c r="AA183" t="str">
        <f t="shared" ca="1" si="22"/>
        <v>Cree XLamp ML-E {Blue}</v>
      </c>
    </row>
    <row r="184" spans="1:27">
      <c r="A184">
        <f t="shared" si="15"/>
        <v>367</v>
      </c>
      <c r="C184" s="34">
        <v>182</v>
      </c>
      <c r="D184" t="str">
        <f t="shared" ca="1" si="21"/>
        <v>Cree XLamp XB-D {B}</v>
      </c>
      <c r="E184">
        <v>182</v>
      </c>
      <c r="F184" s="3"/>
      <c r="X184" s="10" t="s">
        <v>238</v>
      </c>
      <c r="Y184" t="str">
        <f t="shared" ca="1" si="17"/>
        <v>Blue</v>
      </c>
      <c r="Z184" t="str">
        <f t="shared" ca="1" si="18"/>
        <v>Cree</v>
      </c>
      <c r="AA184" t="str">
        <f t="shared" ca="1" si="22"/>
        <v>Cree XLamp XB-D {Blue}</v>
      </c>
    </row>
    <row r="185" spans="1:27">
      <c r="A185">
        <f t="shared" si="15"/>
        <v>369</v>
      </c>
      <c r="C185" s="34">
        <v>183</v>
      </c>
      <c r="D185" t="str">
        <f t="shared" ca="1" si="21"/>
        <v>Cree XLamp XP-C {B}</v>
      </c>
      <c r="E185">
        <v>183</v>
      </c>
      <c r="F185" s="3"/>
      <c r="X185" s="10" t="s">
        <v>239</v>
      </c>
      <c r="Y185" t="str">
        <f t="shared" ca="1" si="17"/>
        <v>Blue</v>
      </c>
      <c r="Z185" t="str">
        <f t="shared" ca="1" si="18"/>
        <v>Cree</v>
      </c>
      <c r="AA185" t="str">
        <f t="shared" ca="1" si="22"/>
        <v>Cree XLamp XP-C {Blue}</v>
      </c>
    </row>
    <row r="186" spans="1:27">
      <c r="A186">
        <f t="shared" si="15"/>
        <v>371</v>
      </c>
      <c r="C186" s="34">
        <v>184</v>
      </c>
      <c r="D186" t="str">
        <f t="shared" ca="1" si="21"/>
        <v>Cree XLamp XP-E {B}</v>
      </c>
      <c r="E186">
        <v>184</v>
      </c>
      <c r="F186" s="3"/>
      <c r="X186" s="10" t="s">
        <v>240</v>
      </c>
      <c r="Y186" t="str">
        <f t="shared" ca="1" si="17"/>
        <v>Blue</v>
      </c>
      <c r="Z186" t="str">
        <f t="shared" ca="1" si="18"/>
        <v>Cree</v>
      </c>
      <c r="AA186" t="str">
        <f t="shared" ca="1" si="22"/>
        <v>Cree XLamp XP-E {Blue}</v>
      </c>
    </row>
    <row r="187" spans="1:27">
      <c r="A187">
        <f t="shared" si="15"/>
        <v>373</v>
      </c>
      <c r="C187" s="34">
        <v>185</v>
      </c>
      <c r="D187" t="str">
        <f t="shared" ca="1" si="21"/>
        <v>Cree XLamp XP-E2 {B}</v>
      </c>
      <c r="E187">
        <v>185</v>
      </c>
      <c r="F187" s="3"/>
      <c r="X187" s="10" t="s">
        <v>241</v>
      </c>
      <c r="Y187" t="str">
        <f t="shared" ca="1" si="17"/>
        <v>Blue</v>
      </c>
      <c r="Z187" t="str">
        <f t="shared" ca="1" si="18"/>
        <v>Cree</v>
      </c>
      <c r="AA187" t="str">
        <f t="shared" ca="1" si="22"/>
        <v>Cree XLamp XP-E2 {Blue}</v>
      </c>
    </row>
    <row r="188" spans="1:27">
      <c r="A188">
        <f t="shared" si="15"/>
        <v>375</v>
      </c>
      <c r="C188" s="34">
        <v>186</v>
      </c>
      <c r="D188" t="str">
        <f t="shared" ca="1" si="21"/>
        <v>Cree XLamp XQ-A {B}</v>
      </c>
      <c r="E188">
        <v>186</v>
      </c>
      <c r="F188" s="3"/>
      <c r="X188" s="10" t="s">
        <v>242</v>
      </c>
      <c r="Y188" t="str">
        <f t="shared" ca="1" si="17"/>
        <v>Blue</v>
      </c>
      <c r="Z188" t="str">
        <f t="shared" ca="1" si="18"/>
        <v>Cree</v>
      </c>
      <c r="AA188" t="str">
        <f t="shared" ca="1" si="22"/>
        <v>Cree XLamp XQ-A {Blue}</v>
      </c>
    </row>
    <row r="189" spans="1:27">
      <c r="A189">
        <f t="shared" si="15"/>
        <v>377</v>
      </c>
      <c r="C189" s="34">
        <v>187</v>
      </c>
      <c r="D189" t="str">
        <f t="shared" ca="1" si="21"/>
        <v>Cree XLamp XQ-A {PCB}</v>
      </c>
      <c r="E189">
        <v>187</v>
      </c>
      <c r="F189" s="3"/>
      <c r="X189" s="10" t="s">
        <v>243</v>
      </c>
      <c r="Y189" t="str">
        <f t="shared" ca="1" si="17"/>
        <v>Blue</v>
      </c>
      <c r="Z189" t="str">
        <f t="shared" ca="1" si="18"/>
        <v>Cree</v>
      </c>
      <c r="AA189" t="str">
        <f t="shared" ca="1" si="22"/>
        <v>Cree XLamp XQ-A {Blue}</v>
      </c>
    </row>
    <row r="190" spans="1:27">
      <c r="A190">
        <f t="shared" si="15"/>
        <v>379</v>
      </c>
      <c r="C190" s="34">
        <v>188</v>
      </c>
      <c r="D190" t="str">
        <f t="shared" ca="1" si="21"/>
        <v>Cree XLamp XQ-E HD {B}</v>
      </c>
      <c r="E190">
        <v>188</v>
      </c>
      <c r="F190" s="3"/>
      <c r="X190" s="10" t="s">
        <v>244</v>
      </c>
      <c r="Y190" t="str">
        <f t="shared" ca="1" si="17"/>
        <v>Blue</v>
      </c>
      <c r="Z190" t="str">
        <f t="shared" ca="1" si="18"/>
        <v>Cree</v>
      </c>
      <c r="AA190" t="str">
        <f t="shared" ca="1" si="22"/>
        <v>Cree XLamp XQ-E HD {Blue}</v>
      </c>
    </row>
    <row r="191" spans="1:27">
      <c r="A191">
        <f t="shared" si="15"/>
        <v>381</v>
      </c>
      <c r="C191" s="34">
        <v>189</v>
      </c>
      <c r="D191" t="str">
        <f t="shared" ca="1" si="21"/>
        <v>Cree XLamp XQ-E HI {B}</v>
      </c>
      <c r="E191">
        <v>189</v>
      </c>
      <c r="F191" s="3"/>
      <c r="X191" s="10" t="s">
        <v>245</v>
      </c>
      <c r="Y191" t="str">
        <f t="shared" ca="1" si="17"/>
        <v>Blue</v>
      </c>
      <c r="Z191" t="str">
        <f t="shared" ca="1" si="18"/>
        <v>Cree</v>
      </c>
      <c r="AA191" t="str">
        <f t="shared" ca="1" si="22"/>
        <v>Cree XLamp XQ-E HI {Blue}</v>
      </c>
    </row>
    <row r="192" spans="1:27">
      <c r="A192">
        <f t="shared" si="15"/>
        <v>383</v>
      </c>
      <c r="C192" s="34">
        <v>190</v>
      </c>
      <c r="D192" t="str">
        <f t="shared" ca="1" si="21"/>
        <v>Cree XLamp XQ-E HI {PCB}</v>
      </c>
      <c r="E192">
        <v>190</v>
      </c>
      <c r="F192" s="3"/>
      <c r="X192" s="10" t="s">
        <v>246</v>
      </c>
      <c r="Y192" t="str">
        <f t="shared" ca="1" si="17"/>
        <v>Blue</v>
      </c>
      <c r="Z192" t="str">
        <f t="shared" ca="1" si="18"/>
        <v>Cree</v>
      </c>
      <c r="AA192" t="str">
        <f t="shared" ca="1" si="22"/>
        <v>Cree XLamp XQ-E HI {Blue}</v>
      </c>
    </row>
    <row r="193" spans="1:27">
      <c r="A193">
        <f t="shared" si="15"/>
        <v>385</v>
      </c>
      <c r="C193" s="34">
        <v>191</v>
      </c>
      <c r="D193" t="str">
        <f t="shared" ca="1" si="21"/>
        <v>Cree XLamp XR-C {B}</v>
      </c>
      <c r="E193">
        <v>191</v>
      </c>
      <c r="F193" s="3"/>
      <c r="X193" s="10" t="s">
        <v>247</v>
      </c>
      <c r="Y193" t="str">
        <f t="shared" ca="1" si="17"/>
        <v>Blue</v>
      </c>
      <c r="Z193" t="str">
        <f t="shared" ca="1" si="18"/>
        <v>Cree</v>
      </c>
      <c r="AA193" t="str">
        <f t="shared" ca="1" si="22"/>
        <v>Cree XLamp XR-C {Blue}</v>
      </c>
    </row>
    <row r="194" spans="1:27">
      <c r="A194">
        <f t="shared" si="15"/>
        <v>387</v>
      </c>
      <c r="C194" s="34">
        <v>192</v>
      </c>
      <c r="D194" t="str">
        <f t="shared" ca="1" si="21"/>
        <v>Cree XLamp XR-E {B}</v>
      </c>
      <c r="E194">
        <v>192</v>
      </c>
      <c r="F194" s="3"/>
      <c r="X194" s="10" t="s">
        <v>248</v>
      </c>
      <c r="Y194" t="str">
        <f t="shared" ca="1" si="17"/>
        <v>Blue</v>
      </c>
      <c r="Z194" t="str">
        <f t="shared" ca="1" si="18"/>
        <v>Cree</v>
      </c>
      <c r="AA194" t="str">
        <f t="shared" ca="1" si="22"/>
        <v>Cree XLamp XR-E {Blue}</v>
      </c>
    </row>
    <row r="195" spans="1:27">
      <c r="A195">
        <f t="shared" ref="A195:A258" si="23">3+C195*2</f>
        <v>389</v>
      </c>
      <c r="C195" s="34">
        <v>193</v>
      </c>
      <c r="D195" t="str">
        <f t="shared" ca="1" si="21"/>
        <v/>
      </c>
      <c r="E195">
        <v>193</v>
      </c>
      <c r="F195" s="3"/>
      <c r="X195" s="10" t="s">
        <v>249</v>
      </c>
      <c r="Y195" t="str">
        <f t="shared" ca="1" si="17"/>
        <v>Blue</v>
      </c>
      <c r="Z195" t="e">
        <f t="shared" ca="1" si="18"/>
        <v>#VALUE!</v>
      </c>
      <c r="AA195" t="str">
        <f t="shared" ca="1" si="22"/>
        <v/>
      </c>
    </row>
    <row r="196" spans="1:27">
      <c r="A196">
        <f t="shared" si="23"/>
        <v>391</v>
      </c>
      <c r="C196" s="34">
        <v>194</v>
      </c>
      <c r="D196" t="str">
        <f t="shared" ca="1" si="21"/>
        <v>--- GREEN ---</v>
      </c>
      <c r="E196">
        <v>194</v>
      </c>
      <c r="F196" s="3"/>
      <c r="X196" s="10" t="s">
        <v>250</v>
      </c>
      <c r="Y196" t="str">
        <f t="shared" ref="Y196:Y201" ca="1" si="24">IF(LEFT(D196,3)="---",PROPER(MID(D196,5,LEN(D196)-8)),Y195)</f>
        <v>Green</v>
      </c>
      <c r="Z196" t="e">
        <f t="shared" ca="1" si="18"/>
        <v>#VALUE!</v>
      </c>
      <c r="AA196" t="e">
        <f t="shared" ca="1" si="22"/>
        <v>#VALUE!</v>
      </c>
    </row>
    <row r="197" spans="1:27">
      <c r="A197">
        <f t="shared" si="23"/>
        <v>393</v>
      </c>
      <c r="C197" s="34">
        <v>195</v>
      </c>
      <c r="D197" t="str">
        <f t="shared" ca="1" si="21"/>
        <v>Cree XLamp ML-E {G}</v>
      </c>
      <c r="E197">
        <v>195</v>
      </c>
      <c r="F197" s="3"/>
      <c r="X197" s="10" t="s">
        <v>251</v>
      </c>
      <c r="Y197" t="str">
        <f t="shared" ca="1" si="24"/>
        <v>Green</v>
      </c>
      <c r="Z197" t="str">
        <f t="shared" ref="Z197:Z260" ca="1" si="25">LEFT(AA197,FIND(" ",AA197)-1)</f>
        <v>Cree</v>
      </c>
      <c r="AA197" t="str">
        <f t="shared" ca="1" si="22"/>
        <v>Cree XLamp ML-E {Green}</v>
      </c>
    </row>
    <row r="198" spans="1:27">
      <c r="A198">
        <f t="shared" si="23"/>
        <v>395</v>
      </c>
      <c r="C198" s="34">
        <v>196</v>
      </c>
      <c r="D198" t="str">
        <f t="shared" ca="1" si="21"/>
        <v>Cree XLamp XB-D {G}</v>
      </c>
      <c r="E198">
        <v>196</v>
      </c>
      <c r="F198" s="3"/>
      <c r="X198" s="10" t="s">
        <v>252</v>
      </c>
      <c r="Y198" t="str">
        <f t="shared" ca="1" si="24"/>
        <v>Green</v>
      </c>
      <c r="Z198" t="str">
        <f t="shared" ca="1" si="25"/>
        <v>Cree</v>
      </c>
      <c r="AA198" t="str">
        <f t="shared" ca="1" si="22"/>
        <v>Cree XLamp XB-D {Green}</v>
      </c>
    </row>
    <row r="199" spans="1:27">
      <c r="A199">
        <f t="shared" si="23"/>
        <v>397</v>
      </c>
      <c r="C199" s="34">
        <v>197</v>
      </c>
      <c r="D199" t="str">
        <f t="shared" ca="1" si="21"/>
        <v>Cree XLamp XM-L Color {G}</v>
      </c>
      <c r="E199">
        <v>197</v>
      </c>
      <c r="F199" s="3"/>
      <c r="X199" s="10" t="s">
        <v>253</v>
      </c>
      <c r="Y199" t="str">
        <f t="shared" ca="1" si="24"/>
        <v>Green</v>
      </c>
      <c r="Z199" t="str">
        <f t="shared" ca="1" si="25"/>
        <v>Cree</v>
      </c>
      <c r="AA199" t="str">
        <f t="shared" ca="1" si="22"/>
        <v>Cree XLamp XM-L Color {Green}</v>
      </c>
    </row>
    <row r="200" spans="1:27">
      <c r="A200">
        <f t="shared" si="23"/>
        <v>399</v>
      </c>
      <c r="C200" s="34">
        <v>198</v>
      </c>
      <c r="D200" t="str">
        <f t="shared" ca="1" si="21"/>
        <v>Cree XLamp XP-C {G}</v>
      </c>
      <c r="E200">
        <v>198</v>
      </c>
      <c r="F200" s="3"/>
      <c r="X200" s="10" t="s">
        <v>254</v>
      </c>
      <c r="Y200" t="str">
        <f t="shared" ca="1" si="24"/>
        <v>Green</v>
      </c>
      <c r="Z200" t="str">
        <f t="shared" ca="1" si="25"/>
        <v>Cree</v>
      </c>
      <c r="AA200" t="str">
        <f t="shared" ca="1" si="22"/>
        <v>Cree XLamp XP-C {Green}</v>
      </c>
    </row>
    <row r="201" spans="1:27">
      <c r="A201">
        <f t="shared" si="23"/>
        <v>401</v>
      </c>
      <c r="C201" s="34">
        <v>199</v>
      </c>
      <c r="D201" t="str">
        <f t="shared" ca="1" si="21"/>
        <v>Cree XLamp XP-E {G}</v>
      </c>
      <c r="E201">
        <v>199</v>
      </c>
      <c r="F201" s="3"/>
      <c r="X201" s="10" t="s">
        <v>255</v>
      </c>
      <c r="Y201" t="str">
        <f t="shared" ca="1" si="24"/>
        <v>Green</v>
      </c>
      <c r="Z201" t="str">
        <f t="shared" ca="1" si="25"/>
        <v>Cree</v>
      </c>
      <c r="AA201" t="str">
        <f t="shared" ca="1" si="22"/>
        <v>Cree XLamp XP-E {Green}</v>
      </c>
    </row>
    <row r="202" spans="1:27">
      <c r="A202">
        <f t="shared" si="23"/>
        <v>403</v>
      </c>
      <c r="C202" s="34">
        <v>200</v>
      </c>
      <c r="D202" t="str">
        <f t="shared" ca="1" si="21"/>
        <v>Cree XLamp XP-E2 {G}</v>
      </c>
      <c r="E202">
        <v>200</v>
      </c>
      <c r="F202" s="3"/>
      <c r="Y202" t="str">
        <f ca="1">IF(LEFT(D202,3)="---",PROPER(MID(D202,5,LEN(D202)-8)),Y201)</f>
        <v>Green</v>
      </c>
      <c r="Z202" t="str">
        <f t="shared" ca="1" si="25"/>
        <v>Cree</v>
      </c>
      <c r="AA202" t="str">
        <f t="shared" ca="1" si="22"/>
        <v>Cree XLamp XP-E2 {Green}</v>
      </c>
    </row>
    <row r="203" spans="1:27">
      <c r="A203">
        <f t="shared" si="23"/>
        <v>405</v>
      </c>
      <c r="C203" s="34">
        <v>201</v>
      </c>
      <c r="D203" t="str">
        <f t="shared" ref="D203:D252" ca="1" si="26">IF(INDIRECT("Models!A"&amp;A203)=0,"",INDIRECT("Models!A"&amp;A203))</f>
        <v>Cree XLamp XQ-A {G}</v>
      </c>
      <c r="E203">
        <v>201</v>
      </c>
      <c r="F203" s="3"/>
      <c r="Y203" t="str">
        <f t="shared" ref="Y203:Y267" ca="1" si="27">IF(LEFT(D203,3)="---",PROPER(MID(D203,5,LEN(D203)-8)),Y202)</f>
        <v>Green</v>
      </c>
      <c r="Z203" t="str">
        <f t="shared" ca="1" si="25"/>
        <v>Cree</v>
      </c>
      <c r="AA203" t="str">
        <f t="shared" ca="1" si="22"/>
        <v>Cree XLamp XQ-A {Green}</v>
      </c>
    </row>
    <row r="204" spans="1:27">
      <c r="A204">
        <f t="shared" si="23"/>
        <v>407</v>
      </c>
      <c r="C204" s="34">
        <v>202</v>
      </c>
      <c r="D204" t="str">
        <f t="shared" ca="1" si="26"/>
        <v>Cree XLamp XQ-E HD {G}</v>
      </c>
      <c r="E204">
        <v>202</v>
      </c>
      <c r="F204" s="3"/>
      <c r="Y204" t="str">
        <f t="shared" ca="1" si="27"/>
        <v>Green</v>
      </c>
      <c r="Z204" t="str">
        <f t="shared" ca="1" si="25"/>
        <v>Cree</v>
      </c>
      <c r="AA204" t="str">
        <f t="shared" ca="1" si="22"/>
        <v>Cree XLamp XQ-E HD {Green}</v>
      </c>
    </row>
    <row r="205" spans="1:27">
      <c r="A205">
        <f t="shared" si="23"/>
        <v>409</v>
      </c>
      <c r="C205" s="34">
        <v>203</v>
      </c>
      <c r="D205" t="str">
        <f t="shared" ca="1" si="26"/>
        <v>Cree XLamp XQ-E HI {G}</v>
      </c>
      <c r="E205">
        <v>203</v>
      </c>
      <c r="F205" s="3"/>
      <c r="Y205" t="str">
        <f t="shared" ca="1" si="27"/>
        <v>Green</v>
      </c>
      <c r="Z205" t="str">
        <f t="shared" ca="1" si="25"/>
        <v>Cree</v>
      </c>
      <c r="AA205" t="str">
        <f t="shared" ca="1" si="22"/>
        <v>Cree XLamp XQ-E HI {Green}</v>
      </c>
    </row>
    <row r="206" spans="1:27">
      <c r="A206">
        <f t="shared" si="23"/>
        <v>411</v>
      </c>
      <c r="C206" s="34">
        <v>204</v>
      </c>
      <c r="D206" t="str">
        <f t="shared" ca="1" si="26"/>
        <v>Cree XLamp XR-C {G}</v>
      </c>
      <c r="E206">
        <v>204</v>
      </c>
      <c r="F206" s="3"/>
      <c r="Y206" t="str">
        <f t="shared" ca="1" si="27"/>
        <v>Green</v>
      </c>
      <c r="Z206" t="str">
        <f t="shared" ca="1" si="25"/>
        <v>Cree</v>
      </c>
      <c r="AA206" t="str">
        <f t="shared" ca="1" si="22"/>
        <v>Cree XLamp XR-C {Green}</v>
      </c>
    </row>
    <row r="207" spans="1:27">
      <c r="A207">
        <f t="shared" si="23"/>
        <v>413</v>
      </c>
      <c r="C207" s="34">
        <v>205</v>
      </c>
      <c r="D207" t="str">
        <f t="shared" ca="1" si="26"/>
        <v>Cree XLamp XR-E {G}</v>
      </c>
      <c r="E207">
        <v>205</v>
      </c>
      <c r="F207" s="3"/>
      <c r="Y207" t="str">
        <f t="shared" ca="1" si="27"/>
        <v>Green</v>
      </c>
      <c r="Z207" t="str">
        <f t="shared" ca="1" si="25"/>
        <v>Cree</v>
      </c>
      <c r="AA207" t="str">
        <f t="shared" ca="1" si="22"/>
        <v>Cree XLamp XR-E {Green}</v>
      </c>
    </row>
    <row r="208" spans="1:27">
      <c r="A208">
        <f t="shared" si="23"/>
        <v>415</v>
      </c>
      <c r="C208" s="34">
        <v>206</v>
      </c>
      <c r="D208" t="str">
        <f t="shared" ca="1" si="26"/>
        <v/>
      </c>
      <c r="E208">
        <v>206</v>
      </c>
      <c r="F208" s="3"/>
      <c r="Y208" t="str">
        <f t="shared" ca="1" si="27"/>
        <v>Green</v>
      </c>
      <c r="Z208" t="e">
        <f t="shared" ca="1" si="25"/>
        <v>#VALUE!</v>
      </c>
      <c r="AA208" t="str">
        <f t="shared" ca="1" si="22"/>
        <v/>
      </c>
    </row>
    <row r="209" spans="1:27">
      <c r="A209">
        <f t="shared" si="23"/>
        <v>417</v>
      </c>
      <c r="C209" s="34">
        <v>207</v>
      </c>
      <c r="D209" t="str">
        <f t="shared" ca="1" si="26"/>
        <v>--- AMBER ---</v>
      </c>
      <c r="E209">
        <v>207</v>
      </c>
      <c r="F209" s="3"/>
      <c r="Y209" t="str">
        <f t="shared" ca="1" si="27"/>
        <v>Amber</v>
      </c>
      <c r="Z209" t="e">
        <f t="shared" ca="1" si="25"/>
        <v>#VALUE!</v>
      </c>
      <c r="AA209" t="e">
        <f t="shared" ca="1" si="22"/>
        <v>#VALUE!</v>
      </c>
    </row>
    <row r="210" spans="1:27">
      <c r="A210">
        <f t="shared" si="23"/>
        <v>419</v>
      </c>
      <c r="C210" s="34">
        <v>208</v>
      </c>
      <c r="D210" t="str">
        <f t="shared" ca="1" si="26"/>
        <v>Cree XLamp ML-E {A}</v>
      </c>
      <c r="E210">
        <v>208</v>
      </c>
      <c r="F210" s="3"/>
      <c r="Y210" t="str">
        <f t="shared" ca="1" si="27"/>
        <v>Amber</v>
      </c>
      <c r="Z210" t="str">
        <f t="shared" ca="1" si="25"/>
        <v>Cree</v>
      </c>
      <c r="AA210" t="str">
        <f t="shared" ca="1" si="22"/>
        <v>Cree XLamp ML-E {Amber}</v>
      </c>
    </row>
    <row r="211" spans="1:27">
      <c r="A211">
        <f t="shared" si="23"/>
        <v>421</v>
      </c>
      <c r="C211" s="34">
        <v>209</v>
      </c>
      <c r="D211" t="str">
        <f t="shared" ca="1" si="26"/>
        <v>Cree XLamp XB-D {A}</v>
      </c>
      <c r="E211">
        <v>209</v>
      </c>
      <c r="F211" s="3"/>
      <c r="Y211" t="str">
        <f t="shared" ca="1" si="27"/>
        <v>Amber</v>
      </c>
      <c r="Z211" t="str">
        <f t="shared" ca="1" si="25"/>
        <v>Cree</v>
      </c>
      <c r="AA211" t="str">
        <f t="shared" ca="1" si="22"/>
        <v>Cree XLamp XB-D {Amber}</v>
      </c>
    </row>
    <row r="212" spans="1:27">
      <c r="A212">
        <f t="shared" si="23"/>
        <v>423</v>
      </c>
      <c r="C212" s="34">
        <v>210</v>
      </c>
      <c r="D212" t="str">
        <f t="shared" ca="1" si="26"/>
        <v>Cree XLamp XB-D {PCA}</v>
      </c>
      <c r="E212">
        <v>210</v>
      </c>
      <c r="F212" s="3"/>
      <c r="Y212" t="str">
        <f t="shared" ca="1" si="27"/>
        <v>Amber</v>
      </c>
      <c r="Z212" t="str">
        <f t="shared" ca="1" si="25"/>
        <v>Cree</v>
      </c>
      <c r="AA212" t="str">
        <f t="shared" ref="AA212:AA243" ca="1" si="28">IF(D212="","",LEFT(D212,FIND(" {",D212)-1)&amp;" {"&amp;Y212&amp;"}")</f>
        <v>Cree XLamp XB-D {Amber}</v>
      </c>
    </row>
    <row r="213" spans="1:27">
      <c r="A213">
        <f t="shared" si="23"/>
        <v>425</v>
      </c>
      <c r="C213" s="34">
        <v>211</v>
      </c>
      <c r="D213" t="str">
        <f t="shared" ca="1" si="26"/>
        <v>Cree XLamp XP-C {A}</v>
      </c>
      <c r="E213">
        <v>211</v>
      </c>
      <c r="F213" s="3"/>
      <c r="Y213" t="str">
        <f t="shared" ca="1" si="27"/>
        <v>Amber</v>
      </c>
      <c r="Z213" t="str">
        <f t="shared" ca="1" si="25"/>
        <v>Cree</v>
      </c>
      <c r="AA213" t="str">
        <f t="shared" ca="1" si="28"/>
        <v>Cree XLamp XP-C {Amber}</v>
      </c>
    </row>
    <row r="214" spans="1:27">
      <c r="A214">
        <f t="shared" si="23"/>
        <v>427</v>
      </c>
      <c r="C214" s="34">
        <v>212</v>
      </c>
      <c r="D214" t="str">
        <f t="shared" ca="1" si="26"/>
        <v>Cree XLamp XP-E {A}</v>
      </c>
      <c r="E214">
        <v>212</v>
      </c>
      <c r="F214" s="3"/>
      <c r="Y214" t="str">
        <f t="shared" ca="1" si="27"/>
        <v>Amber</v>
      </c>
      <c r="Z214" t="str">
        <f t="shared" ca="1" si="25"/>
        <v>Cree</v>
      </c>
      <c r="AA214" t="str">
        <f t="shared" ca="1" si="28"/>
        <v>Cree XLamp XP-E {Amber}</v>
      </c>
    </row>
    <row r="215" spans="1:27">
      <c r="A215">
        <f t="shared" si="23"/>
        <v>429</v>
      </c>
      <c r="C215" s="34">
        <v>213</v>
      </c>
      <c r="D215" t="str">
        <f t="shared" ca="1" si="26"/>
        <v>Cree XLamp XP-E2 {A}</v>
      </c>
      <c r="E215">
        <v>213</v>
      </c>
      <c r="F215" s="3"/>
      <c r="Y215" t="str">
        <f t="shared" ca="1" si="27"/>
        <v>Amber</v>
      </c>
      <c r="Z215" t="str">
        <f t="shared" ca="1" si="25"/>
        <v>Cree</v>
      </c>
      <c r="AA215" t="str">
        <f t="shared" ca="1" si="28"/>
        <v>Cree XLamp XP-E2 {Amber}</v>
      </c>
    </row>
    <row r="216" spans="1:27">
      <c r="A216">
        <f t="shared" si="23"/>
        <v>431</v>
      </c>
      <c r="C216" s="34">
        <v>214</v>
      </c>
      <c r="D216" t="str">
        <f t="shared" ca="1" si="26"/>
        <v>Cree XLamp XP-E2 {PCA}</v>
      </c>
      <c r="E216">
        <v>214</v>
      </c>
      <c r="F216" s="3"/>
      <c r="Y216" t="str">
        <f t="shared" ca="1" si="27"/>
        <v>Amber</v>
      </c>
      <c r="Z216" t="str">
        <f t="shared" ca="1" si="25"/>
        <v>Cree</v>
      </c>
      <c r="AA216" t="str">
        <f t="shared" ca="1" si="28"/>
        <v>Cree XLamp XP-E2 {Amber}</v>
      </c>
    </row>
    <row r="217" spans="1:27">
      <c r="A217">
        <f t="shared" si="23"/>
        <v>433</v>
      </c>
      <c r="C217" s="34">
        <v>215</v>
      </c>
      <c r="D217" t="str">
        <f t="shared" ca="1" si="26"/>
        <v>Cree XLamp XQ-A {PCA}</v>
      </c>
      <c r="E217">
        <v>215</v>
      </c>
      <c r="F217" s="3"/>
      <c r="Y217" t="str">
        <f t="shared" ca="1" si="27"/>
        <v>Amber</v>
      </c>
      <c r="Z217" t="str">
        <f t="shared" ca="1" si="25"/>
        <v>Cree</v>
      </c>
      <c r="AA217" t="str">
        <f t="shared" ca="1" si="28"/>
        <v>Cree XLamp XQ-A {Amber}</v>
      </c>
    </row>
    <row r="218" spans="1:27">
      <c r="A218">
        <f t="shared" si="23"/>
        <v>435</v>
      </c>
      <c r="C218" s="34">
        <v>216</v>
      </c>
      <c r="D218" t="str">
        <f t="shared" ca="1" si="26"/>
        <v>Cree XLamp XQ-E HD {PCA}</v>
      </c>
      <c r="E218">
        <v>216</v>
      </c>
      <c r="F218" s="3"/>
      <c r="Y218" t="str">
        <f t="shared" ca="1" si="27"/>
        <v>Amber</v>
      </c>
      <c r="Z218" t="str">
        <f t="shared" ca="1" si="25"/>
        <v>Cree</v>
      </c>
      <c r="AA218" t="str">
        <f t="shared" ca="1" si="28"/>
        <v>Cree XLamp XQ-E HD {Amber}</v>
      </c>
    </row>
    <row r="219" spans="1:27">
      <c r="A219">
        <f t="shared" si="23"/>
        <v>437</v>
      </c>
      <c r="C219" s="34">
        <v>217</v>
      </c>
      <c r="D219" t="str">
        <f t="shared" ca="1" si="26"/>
        <v>Cree XLamp XQ-E HI {PCA}</v>
      </c>
      <c r="E219">
        <v>217</v>
      </c>
      <c r="F219" s="3"/>
      <c r="Y219" t="str">
        <f t="shared" ca="1" si="27"/>
        <v>Amber</v>
      </c>
      <c r="Z219" t="str">
        <f t="shared" ca="1" si="25"/>
        <v>Cree</v>
      </c>
      <c r="AA219" t="str">
        <f t="shared" ca="1" si="28"/>
        <v>Cree XLamp XQ-E HI {Amber}</v>
      </c>
    </row>
    <row r="220" spans="1:27">
      <c r="A220">
        <f t="shared" si="23"/>
        <v>439</v>
      </c>
      <c r="C220" s="34">
        <v>218</v>
      </c>
      <c r="D220" t="str">
        <f t="shared" ca="1" si="26"/>
        <v>Cree XLamp XR-C {A}</v>
      </c>
      <c r="E220">
        <v>218</v>
      </c>
      <c r="F220" s="3"/>
      <c r="Y220" t="str">
        <f t="shared" ca="1" si="27"/>
        <v>Amber</v>
      </c>
      <c r="Z220" t="str">
        <f t="shared" ca="1" si="25"/>
        <v>Cree</v>
      </c>
      <c r="AA220" t="str">
        <f t="shared" ca="1" si="28"/>
        <v>Cree XLamp XR-C {Amber}</v>
      </c>
    </row>
    <row r="221" spans="1:27">
      <c r="A221">
        <f t="shared" si="23"/>
        <v>441</v>
      </c>
      <c r="C221" s="34">
        <v>219</v>
      </c>
      <c r="D221" t="str">
        <f t="shared" ca="1" si="26"/>
        <v/>
      </c>
      <c r="E221">
        <v>219</v>
      </c>
      <c r="F221" s="3"/>
      <c r="Y221" t="str">
        <f t="shared" ca="1" si="27"/>
        <v>Amber</v>
      </c>
      <c r="Z221" t="e">
        <f t="shared" ca="1" si="25"/>
        <v>#VALUE!</v>
      </c>
      <c r="AA221" t="str">
        <f t="shared" ca="1" si="28"/>
        <v/>
      </c>
    </row>
    <row r="222" spans="1:27">
      <c r="A222">
        <f t="shared" si="23"/>
        <v>443</v>
      </c>
      <c r="C222" s="34">
        <v>220</v>
      </c>
      <c r="D222" t="str">
        <f t="shared" ca="1" si="26"/>
        <v>--- RED-ORANGE ---</v>
      </c>
      <c r="E222">
        <v>220</v>
      </c>
      <c r="F222" s="3"/>
      <c r="Y222" t="str">
        <f t="shared" ca="1" si="27"/>
        <v>Red-Orange</v>
      </c>
      <c r="Z222" t="e">
        <f t="shared" ca="1" si="25"/>
        <v>#VALUE!</v>
      </c>
      <c r="AA222" t="e">
        <f t="shared" ca="1" si="28"/>
        <v>#VALUE!</v>
      </c>
    </row>
    <row r="223" spans="1:27">
      <c r="A223">
        <f t="shared" si="23"/>
        <v>445</v>
      </c>
      <c r="C223" s="34">
        <v>221</v>
      </c>
      <c r="D223" t="str">
        <f t="shared" ca="1" si="26"/>
        <v>Cree XLamp XB-D {RO}</v>
      </c>
      <c r="E223">
        <v>221</v>
      </c>
      <c r="F223" s="3"/>
      <c r="Y223" t="str">
        <f t="shared" ca="1" si="27"/>
        <v>Red-Orange</v>
      </c>
      <c r="Z223" t="str">
        <f t="shared" ca="1" si="25"/>
        <v>Cree</v>
      </c>
      <c r="AA223" t="str">
        <f t="shared" ca="1" si="28"/>
        <v>Cree XLamp XB-D {Red-Orange}</v>
      </c>
    </row>
    <row r="224" spans="1:27">
      <c r="A224">
        <f t="shared" si="23"/>
        <v>447</v>
      </c>
      <c r="C224" s="34">
        <v>222</v>
      </c>
      <c r="D224" t="str">
        <f t="shared" ca="1" si="26"/>
        <v>Cree XLamp XP-C {RO}</v>
      </c>
      <c r="E224">
        <v>222</v>
      </c>
      <c r="F224" s="3"/>
      <c r="Y224" t="str">
        <f t="shared" ca="1" si="27"/>
        <v>Red-Orange</v>
      </c>
      <c r="Z224" t="str">
        <f t="shared" ca="1" si="25"/>
        <v>Cree</v>
      </c>
      <c r="AA224" t="str">
        <f t="shared" ca="1" si="28"/>
        <v>Cree XLamp XP-C {Red-Orange}</v>
      </c>
    </row>
    <row r="225" spans="1:27">
      <c r="A225">
        <f t="shared" si="23"/>
        <v>449</v>
      </c>
      <c r="C225" s="34">
        <v>223</v>
      </c>
      <c r="D225" t="str">
        <f t="shared" ca="1" si="26"/>
        <v>Cree XLamp XP-E {RO}</v>
      </c>
      <c r="E225">
        <v>223</v>
      </c>
      <c r="F225" s="3"/>
      <c r="Y225" s="10" t="s">
        <v>335</v>
      </c>
      <c r="Z225" t="str">
        <f t="shared" ca="1" si="25"/>
        <v>Cree</v>
      </c>
      <c r="AA225" t="str">
        <f t="shared" ca="1" si="28"/>
        <v>Cree XLamp XP-E {White}</v>
      </c>
    </row>
    <row r="226" spans="1:27">
      <c r="A226">
        <f t="shared" si="23"/>
        <v>451</v>
      </c>
      <c r="C226" s="34">
        <v>224</v>
      </c>
      <c r="D226" t="str">
        <f t="shared" ca="1" si="26"/>
        <v>Cree XLamp XP-E2 {RO}</v>
      </c>
      <c r="E226">
        <v>224</v>
      </c>
      <c r="F226" s="3"/>
      <c r="Y226" t="str">
        <f t="shared" ca="1" si="27"/>
        <v>White</v>
      </c>
      <c r="Z226" t="str">
        <f t="shared" ca="1" si="25"/>
        <v>Cree</v>
      </c>
      <c r="AA226" t="str">
        <f t="shared" ca="1" si="28"/>
        <v>Cree XLamp XP-E2 {White}</v>
      </c>
    </row>
    <row r="227" spans="1:27">
      <c r="A227">
        <f t="shared" si="23"/>
        <v>453</v>
      </c>
      <c r="C227" s="34">
        <v>225</v>
      </c>
      <c r="D227" t="str">
        <f t="shared" ca="1" si="26"/>
        <v>Cree XLamp XQ-A {RO}</v>
      </c>
      <c r="E227">
        <v>225</v>
      </c>
      <c r="F227" s="3"/>
      <c r="Y227" t="str">
        <f t="shared" ca="1" si="27"/>
        <v>White</v>
      </c>
      <c r="Z227" t="str">
        <f t="shared" ca="1" si="25"/>
        <v>Cree</v>
      </c>
      <c r="AA227" t="str">
        <f t="shared" ca="1" si="28"/>
        <v>Cree XLamp XQ-A {White}</v>
      </c>
    </row>
    <row r="228" spans="1:27">
      <c r="A228">
        <f t="shared" si="23"/>
        <v>455</v>
      </c>
      <c r="C228" s="34">
        <v>226</v>
      </c>
      <c r="D228" t="str">
        <f t="shared" ca="1" si="26"/>
        <v>Cree XLamp XQ-E HD {RO}</v>
      </c>
      <c r="E228">
        <v>226</v>
      </c>
      <c r="F228" s="3"/>
      <c r="Y228" t="str">
        <f t="shared" ca="1" si="27"/>
        <v>White</v>
      </c>
      <c r="Z228" t="str">
        <f t="shared" ca="1" si="25"/>
        <v>Cree</v>
      </c>
      <c r="AA228" t="str">
        <f t="shared" ca="1" si="28"/>
        <v>Cree XLamp XQ-E HD {White}</v>
      </c>
    </row>
    <row r="229" spans="1:27">
      <c r="A229">
        <f t="shared" si="23"/>
        <v>457</v>
      </c>
      <c r="C229" s="34">
        <v>227</v>
      </c>
      <c r="D229" t="str">
        <f t="shared" ca="1" si="26"/>
        <v>Cree XLamp XQ-E HI {RO}</v>
      </c>
      <c r="E229">
        <v>227</v>
      </c>
      <c r="F229" s="3"/>
      <c r="Y229" t="str">
        <f t="shared" ca="1" si="27"/>
        <v>White</v>
      </c>
      <c r="Z229" t="str">
        <f t="shared" ca="1" si="25"/>
        <v>Cree</v>
      </c>
      <c r="AA229" t="str">
        <f t="shared" ca="1" si="28"/>
        <v>Cree XLamp XQ-E HI {White}</v>
      </c>
    </row>
    <row r="230" spans="1:27">
      <c r="A230">
        <f t="shared" si="23"/>
        <v>459</v>
      </c>
      <c r="C230" s="34">
        <v>228</v>
      </c>
      <c r="D230" t="str">
        <f t="shared" ca="1" si="26"/>
        <v>Cree XLamp XR-C {RO}</v>
      </c>
      <c r="E230">
        <v>228</v>
      </c>
      <c r="F230" s="3"/>
      <c r="Y230" t="str">
        <f t="shared" ca="1" si="27"/>
        <v>White</v>
      </c>
      <c r="Z230" t="str">
        <f t="shared" ca="1" si="25"/>
        <v>Cree</v>
      </c>
      <c r="AA230" t="str">
        <f t="shared" ca="1" si="28"/>
        <v>Cree XLamp XR-C {White}</v>
      </c>
    </row>
    <row r="231" spans="1:27">
      <c r="A231">
        <f t="shared" si="23"/>
        <v>461</v>
      </c>
      <c r="C231" s="34">
        <v>229</v>
      </c>
      <c r="D231" t="str">
        <f t="shared" ca="1" si="26"/>
        <v/>
      </c>
      <c r="E231">
        <v>229</v>
      </c>
      <c r="F231" s="3"/>
      <c r="Y231" t="str">
        <f t="shared" ca="1" si="27"/>
        <v>White</v>
      </c>
      <c r="Z231" t="e">
        <f t="shared" ca="1" si="25"/>
        <v>#VALUE!</v>
      </c>
      <c r="AA231" t="str">
        <f t="shared" ca="1" si="28"/>
        <v/>
      </c>
    </row>
    <row r="232" spans="1:27">
      <c r="A232">
        <f t="shared" si="23"/>
        <v>463</v>
      </c>
      <c r="C232" s="34">
        <v>230</v>
      </c>
      <c r="D232" t="str">
        <f t="shared" ca="1" si="26"/>
        <v>--- RED ---</v>
      </c>
      <c r="E232">
        <v>230</v>
      </c>
      <c r="F232" s="3"/>
      <c r="Y232" t="str">
        <f t="shared" ca="1" si="27"/>
        <v>Red</v>
      </c>
      <c r="Z232" t="e">
        <f t="shared" ca="1" si="25"/>
        <v>#VALUE!</v>
      </c>
      <c r="AA232" t="e">
        <f t="shared" ca="1" si="28"/>
        <v>#VALUE!</v>
      </c>
    </row>
    <row r="233" spans="1:27">
      <c r="A233">
        <f t="shared" si="23"/>
        <v>465</v>
      </c>
      <c r="C233" s="34">
        <v>231</v>
      </c>
      <c r="D233" t="str">
        <f t="shared" ca="1" si="26"/>
        <v>Cree XLamp ML-E {R}</v>
      </c>
      <c r="E233">
        <v>231</v>
      </c>
      <c r="F233" s="3"/>
      <c r="Y233" t="str">
        <f t="shared" ca="1" si="27"/>
        <v>Red</v>
      </c>
      <c r="Z233" t="str">
        <f t="shared" ca="1" si="25"/>
        <v>Cree</v>
      </c>
      <c r="AA233" t="str">
        <f t="shared" ca="1" si="28"/>
        <v>Cree XLamp ML-E {Red}</v>
      </c>
    </row>
    <row r="234" spans="1:27">
      <c r="A234">
        <f t="shared" si="23"/>
        <v>467</v>
      </c>
      <c r="C234" s="34">
        <v>232</v>
      </c>
      <c r="D234" t="str">
        <f t="shared" ca="1" si="26"/>
        <v>Cree XLamp XB-D {R}</v>
      </c>
      <c r="E234">
        <v>232</v>
      </c>
      <c r="F234" s="3"/>
      <c r="Y234" t="str">
        <f t="shared" ca="1" si="27"/>
        <v>Red</v>
      </c>
      <c r="Z234" t="str">
        <f t="shared" ca="1" si="25"/>
        <v>Cree</v>
      </c>
      <c r="AA234" t="str">
        <f t="shared" ca="1" si="28"/>
        <v>Cree XLamp XB-D {Red}</v>
      </c>
    </row>
    <row r="235" spans="1:27">
      <c r="A235">
        <f t="shared" si="23"/>
        <v>469</v>
      </c>
      <c r="C235" s="34">
        <v>233</v>
      </c>
      <c r="D235" t="str">
        <f t="shared" ca="1" si="26"/>
        <v>Cree XLamp XM-L Color {R}</v>
      </c>
      <c r="E235">
        <v>233</v>
      </c>
      <c r="F235" s="3"/>
      <c r="Y235" t="str">
        <f t="shared" ca="1" si="27"/>
        <v>Red</v>
      </c>
      <c r="Z235" t="str">
        <f t="shared" ca="1" si="25"/>
        <v>Cree</v>
      </c>
      <c r="AA235" t="str">
        <f t="shared" ca="1" si="28"/>
        <v>Cree XLamp XM-L Color {Red}</v>
      </c>
    </row>
    <row r="236" spans="1:27">
      <c r="A236">
        <f t="shared" si="23"/>
        <v>471</v>
      </c>
      <c r="C236" s="34">
        <v>234</v>
      </c>
      <c r="D236" t="str">
        <f t="shared" ca="1" si="26"/>
        <v>Cree XLamp XP-C {R}</v>
      </c>
      <c r="E236">
        <v>234</v>
      </c>
      <c r="F236" s="3"/>
      <c r="Y236" t="str">
        <f t="shared" ca="1" si="27"/>
        <v>Red</v>
      </c>
      <c r="Z236" t="str">
        <f t="shared" ca="1" si="25"/>
        <v>Cree</v>
      </c>
      <c r="AA236" t="str">
        <f t="shared" ca="1" si="28"/>
        <v>Cree XLamp XP-C {Red}</v>
      </c>
    </row>
    <row r="237" spans="1:27">
      <c r="A237">
        <f t="shared" si="23"/>
        <v>473</v>
      </c>
      <c r="C237" s="34">
        <v>235</v>
      </c>
      <c r="D237" t="str">
        <f t="shared" ca="1" si="26"/>
        <v>Cree XLamp XP-E {R}</v>
      </c>
      <c r="E237">
        <v>235</v>
      </c>
      <c r="F237" s="3"/>
      <c r="Y237" t="str">
        <f t="shared" ca="1" si="27"/>
        <v>Red</v>
      </c>
      <c r="Z237" t="str">
        <f t="shared" ca="1" si="25"/>
        <v>Cree</v>
      </c>
      <c r="AA237" t="str">
        <f t="shared" ca="1" si="28"/>
        <v>Cree XLamp XP-E {Red}</v>
      </c>
    </row>
    <row r="238" spans="1:27">
      <c r="A238">
        <f t="shared" si="23"/>
        <v>475</v>
      </c>
      <c r="C238" s="34">
        <v>236</v>
      </c>
      <c r="D238" t="str">
        <f t="shared" ca="1" si="26"/>
        <v>Cree XLamp XP-E2 {R}</v>
      </c>
      <c r="E238">
        <v>236</v>
      </c>
      <c r="F238" s="3"/>
      <c r="Y238" t="str">
        <f t="shared" ca="1" si="27"/>
        <v>Red</v>
      </c>
      <c r="Z238" t="str">
        <f t="shared" ca="1" si="25"/>
        <v>Cree</v>
      </c>
      <c r="AA238" t="str">
        <f t="shared" ca="1" si="28"/>
        <v>Cree XLamp XP-E2 {Red}</v>
      </c>
    </row>
    <row r="239" spans="1:27">
      <c r="A239">
        <f t="shared" si="23"/>
        <v>477</v>
      </c>
      <c r="C239" s="34">
        <v>237</v>
      </c>
      <c r="D239" t="str">
        <f t="shared" ca="1" si="26"/>
        <v>Cree XLamp XQ-A {R}</v>
      </c>
      <c r="E239">
        <v>237</v>
      </c>
      <c r="F239" s="3"/>
      <c r="Y239" t="str">
        <f t="shared" ca="1" si="27"/>
        <v>Red</v>
      </c>
      <c r="Z239" t="str">
        <f t="shared" ca="1" si="25"/>
        <v>Cree</v>
      </c>
      <c r="AA239" t="str">
        <f t="shared" ca="1" si="28"/>
        <v>Cree XLamp XQ-A {Red}</v>
      </c>
    </row>
    <row r="240" spans="1:27">
      <c r="A240">
        <f t="shared" si="23"/>
        <v>479</v>
      </c>
      <c r="C240" s="34">
        <v>238</v>
      </c>
      <c r="D240" t="str">
        <f t="shared" ca="1" si="26"/>
        <v>Cree XLamp XQ-E HD {R}</v>
      </c>
      <c r="E240">
        <v>238</v>
      </c>
      <c r="F240" s="3"/>
      <c r="Y240" t="str">
        <f t="shared" ca="1" si="27"/>
        <v>Red</v>
      </c>
      <c r="Z240" t="str">
        <f t="shared" ca="1" si="25"/>
        <v>Cree</v>
      </c>
      <c r="AA240" t="str">
        <f t="shared" ca="1" si="28"/>
        <v>Cree XLamp XQ-E HD {Red}</v>
      </c>
    </row>
    <row r="241" spans="1:27">
      <c r="A241">
        <f t="shared" si="23"/>
        <v>481</v>
      </c>
      <c r="C241" s="34">
        <v>239</v>
      </c>
      <c r="D241" t="str">
        <f t="shared" ca="1" si="26"/>
        <v>Cree XLamp XQ-E HI {R}</v>
      </c>
      <c r="E241">
        <v>239</v>
      </c>
      <c r="F241" s="3"/>
      <c r="Y241" t="str">
        <f t="shared" ca="1" si="27"/>
        <v>Red</v>
      </c>
      <c r="Z241" t="str">
        <f t="shared" ca="1" si="25"/>
        <v>Cree</v>
      </c>
      <c r="AA241" t="str">
        <f t="shared" ca="1" si="28"/>
        <v>Cree XLamp XQ-E HI {Red}</v>
      </c>
    </row>
    <row r="242" spans="1:27">
      <c r="A242">
        <f t="shared" si="23"/>
        <v>483</v>
      </c>
      <c r="C242" s="34">
        <v>240</v>
      </c>
      <c r="D242" t="str">
        <f t="shared" ca="1" si="26"/>
        <v>Cree XLamp XR-C {R}</v>
      </c>
      <c r="E242">
        <v>240</v>
      </c>
      <c r="F242" s="3"/>
      <c r="Y242" t="str">
        <f t="shared" ca="1" si="27"/>
        <v>Red</v>
      </c>
      <c r="Z242" t="str">
        <f t="shared" ca="1" si="25"/>
        <v>Cree</v>
      </c>
      <c r="AA242" t="str">
        <f t="shared" ca="1" si="28"/>
        <v>Cree XLamp XR-C {Red}</v>
      </c>
    </row>
    <row r="243" spans="1:27">
      <c r="A243">
        <f t="shared" si="23"/>
        <v>485</v>
      </c>
      <c r="C243" s="34">
        <v>241</v>
      </c>
      <c r="D243" t="str">
        <f t="shared" ca="1" si="26"/>
        <v/>
      </c>
      <c r="E243">
        <v>241</v>
      </c>
      <c r="F243" s="3"/>
      <c r="Y243" t="str">
        <f t="shared" ca="1" si="27"/>
        <v>Red</v>
      </c>
      <c r="Z243" t="e">
        <f t="shared" ca="1" si="25"/>
        <v>#VALUE!</v>
      </c>
      <c r="AA243" t="str">
        <f t="shared" ca="1" si="28"/>
        <v/>
      </c>
    </row>
    <row r="244" spans="1:27">
      <c r="A244">
        <f t="shared" si="23"/>
        <v>487</v>
      </c>
      <c r="C244" s="34">
        <v>242</v>
      </c>
      <c r="D244" t="str">
        <f t="shared" ca="1" si="26"/>
        <v>--- ~660 nm Red (lm=mW) ---</v>
      </c>
      <c r="E244">
        <v>242</v>
      </c>
      <c r="F244" s="3"/>
      <c r="Y244" t="str">
        <f t="shared" ca="1" si="27"/>
        <v>~660 Nm Red (Lm=Mw)</v>
      </c>
      <c r="Z244" t="e">
        <f t="shared" ca="1" si="25"/>
        <v>#VALUE!</v>
      </c>
      <c r="AA244" t="e">
        <f t="shared" ref="AA244:AA289" ca="1" si="29">IF(D244="","",LEFT(D244,FIND(" {",D244)-1)&amp;" {"&amp;Y244&amp;"}")</f>
        <v>#VALUE!</v>
      </c>
    </row>
    <row r="245" spans="1:27">
      <c r="A245">
        <f t="shared" si="23"/>
        <v>489</v>
      </c>
      <c r="C245" s="34">
        <v>243</v>
      </c>
      <c r="D245" t="str">
        <f t="shared" ca="1" si="26"/>
        <v>Cree XLamp XP-E High Eff. {PR}</v>
      </c>
      <c r="E245">
        <v>243</v>
      </c>
      <c r="F245" s="3"/>
      <c r="Y245" t="str">
        <f t="shared" ca="1" si="27"/>
        <v>~660 Nm Red (Lm=Mw)</v>
      </c>
      <c r="Z245" t="str">
        <f t="shared" ca="1" si="25"/>
        <v>Cree</v>
      </c>
      <c r="AA245" t="str">
        <f t="shared" ca="1" si="29"/>
        <v>Cree XLamp XP-E High Eff. {~660 Nm Red (Lm=Mw)}</v>
      </c>
    </row>
    <row r="246" spans="1:27">
      <c r="A246">
        <f t="shared" si="23"/>
        <v>491</v>
      </c>
      <c r="C246" s="34">
        <v>244</v>
      </c>
      <c r="D246" t="str">
        <f t="shared" ca="1" si="26"/>
        <v>Cree XLamp XP-E2 {PR}</v>
      </c>
      <c r="E246">
        <v>244</v>
      </c>
      <c r="F246" s="3"/>
      <c r="Y246" t="str">
        <f t="shared" ca="1" si="27"/>
        <v>~660 Nm Red (Lm=Mw)</v>
      </c>
      <c r="Z246" t="str">
        <f t="shared" ca="1" si="25"/>
        <v>Cree</v>
      </c>
      <c r="AA246" t="str">
        <f t="shared" ca="1" si="29"/>
        <v>Cree XLamp XP-E2 {~660 Nm Red (Lm=Mw)}</v>
      </c>
    </row>
    <row r="247" spans="1:27">
      <c r="A247">
        <f t="shared" si="23"/>
        <v>493</v>
      </c>
      <c r="C247" s="34">
        <v>245</v>
      </c>
      <c r="D247" t="str">
        <f t="shared" ca="1" si="26"/>
        <v>Cree XLamp XP-G3 {PR}</v>
      </c>
      <c r="E247">
        <v>245</v>
      </c>
      <c r="F247" s="3"/>
      <c r="Y247" t="str">
        <f t="shared" ca="1" si="27"/>
        <v>~660 Nm Red (Lm=Mw)</v>
      </c>
      <c r="Z247" t="str">
        <f t="shared" ca="1" si="25"/>
        <v>Cree</v>
      </c>
      <c r="AA247" t="str">
        <f t="shared" ca="1" si="29"/>
        <v>Cree XLamp XP-G3 {~660 Nm Red (Lm=Mw)}</v>
      </c>
    </row>
    <row r="248" spans="1:27">
      <c r="A248">
        <f t="shared" si="23"/>
        <v>495</v>
      </c>
      <c r="C248" s="34">
        <v>246</v>
      </c>
      <c r="D248" t="str">
        <f t="shared" ca="1" si="26"/>
        <v>Cree XLamp XQ-E High Eff. {PR}</v>
      </c>
      <c r="E248">
        <v>246</v>
      </c>
      <c r="F248" s="3"/>
      <c r="Y248" t="str">
        <f t="shared" ca="1" si="27"/>
        <v>~660 Nm Red (Lm=Mw)</v>
      </c>
      <c r="Z248" t="str">
        <f t="shared" ca="1" si="25"/>
        <v>Cree</v>
      </c>
      <c r="AA248" t="str">
        <f t="shared" ca="1" si="29"/>
        <v>Cree XLamp XQ-E High Eff. {~660 Nm Red (Lm=Mw)}</v>
      </c>
    </row>
    <row r="249" spans="1:27">
      <c r="A249">
        <f t="shared" si="23"/>
        <v>497</v>
      </c>
      <c r="C249" s="34">
        <v>247</v>
      </c>
      <c r="D249" t="str">
        <f t="shared" ca="1" si="26"/>
        <v/>
      </c>
      <c r="E249">
        <v>247</v>
      </c>
      <c r="F249" s="3"/>
      <c r="Y249" t="str">
        <f t="shared" ca="1" si="27"/>
        <v>~660 Nm Red (Lm=Mw)</v>
      </c>
      <c r="Z249" t="e">
        <f t="shared" ca="1" si="25"/>
        <v>#VALUE!</v>
      </c>
      <c r="AA249" t="str">
        <f t="shared" ca="1" si="29"/>
        <v/>
      </c>
    </row>
    <row r="250" spans="1:27">
      <c r="A250">
        <f t="shared" si="23"/>
        <v>499</v>
      </c>
      <c r="C250" s="34">
        <v>248</v>
      </c>
      <c r="D250" t="str">
        <f t="shared" ca="1" si="26"/>
        <v>--- ~730 nm Red (lm=mW) ---</v>
      </c>
      <c r="E250">
        <v>248</v>
      </c>
      <c r="F250" s="3"/>
      <c r="Y250" t="str">
        <f t="shared" ca="1" si="27"/>
        <v>~730 Nm Red (Lm=Mw)</v>
      </c>
      <c r="Z250" t="e">
        <f t="shared" ca="1" si="25"/>
        <v>#VALUE!</v>
      </c>
      <c r="AA250" t="e">
        <f t="shared" ca="1" si="29"/>
        <v>#VALUE!</v>
      </c>
    </row>
    <row r="251" spans="1:27">
      <c r="A251">
        <f t="shared" si="23"/>
        <v>501</v>
      </c>
      <c r="C251" s="34">
        <v>249</v>
      </c>
      <c r="D251" t="str">
        <f t="shared" ca="1" si="26"/>
        <v>Cree XLamp XP-E {FR}</v>
      </c>
      <c r="E251">
        <v>249</v>
      </c>
      <c r="F251" s="3"/>
      <c r="Y251" t="str">
        <f t="shared" ca="1" si="27"/>
        <v>~730 Nm Red (Lm=Mw)</v>
      </c>
      <c r="Z251" t="str">
        <f t="shared" ca="1" si="25"/>
        <v>Cree</v>
      </c>
      <c r="AA251" t="str">
        <f t="shared" ca="1" si="29"/>
        <v>Cree XLamp XP-E {~730 Nm Red (Lm=Mw)}</v>
      </c>
    </row>
    <row r="252" spans="1:27">
      <c r="A252">
        <f t="shared" si="23"/>
        <v>503</v>
      </c>
      <c r="C252" s="34">
        <v>250</v>
      </c>
      <c r="D252" t="str">
        <f t="shared" ca="1" si="26"/>
        <v>Cree XLamp XP-E2 {FR}</v>
      </c>
      <c r="E252">
        <v>250</v>
      </c>
      <c r="F252" s="3"/>
      <c r="Y252" t="str">
        <f t="shared" ca="1" si="27"/>
        <v>~730 Nm Red (Lm=Mw)</v>
      </c>
      <c r="Z252" t="str">
        <f t="shared" ca="1" si="25"/>
        <v>Cree</v>
      </c>
      <c r="AA252" t="str">
        <f t="shared" ca="1" si="29"/>
        <v>Cree XLamp XP-E2 {~730 Nm Red (Lm=Mw)}</v>
      </c>
    </row>
    <row r="253" spans="1:27">
      <c r="A253">
        <f t="shared" si="23"/>
        <v>505</v>
      </c>
      <c r="C253" s="34">
        <v>251</v>
      </c>
      <c r="D253" t="str">
        <f t="shared" ref="D253:D316" ca="1" si="30">IF(INDIRECT("Models!A"&amp;A253)=0,"",INDIRECT("Models!A"&amp;A253))</f>
        <v/>
      </c>
      <c r="E253">
        <v>251</v>
      </c>
      <c r="F253" s="3"/>
      <c r="Y253" t="str">
        <f t="shared" ca="1" si="27"/>
        <v>~730 Nm Red (Lm=Mw)</v>
      </c>
      <c r="Z253" t="e">
        <f t="shared" ca="1" si="25"/>
        <v>#VALUE!</v>
      </c>
      <c r="AA253" t="str">
        <f t="shared" ca="1" si="29"/>
        <v/>
      </c>
    </row>
    <row r="254" spans="1:27">
      <c r="A254">
        <f t="shared" si="23"/>
        <v>507</v>
      </c>
      <c r="C254" s="34">
        <v>252</v>
      </c>
      <c r="D254" t="str">
        <f t="shared" ca="1" si="30"/>
        <v/>
      </c>
      <c r="E254">
        <v>252</v>
      </c>
      <c r="F254" s="3"/>
      <c r="Y254" t="str">
        <f t="shared" ca="1" si="27"/>
        <v>~730 Nm Red (Lm=Mw)</v>
      </c>
      <c r="Z254" t="e">
        <f t="shared" ca="1" si="25"/>
        <v>#VALUE!</v>
      </c>
      <c r="AA254" t="str">
        <f t="shared" ca="1" si="29"/>
        <v/>
      </c>
    </row>
    <row r="255" spans="1:27">
      <c r="A255">
        <f t="shared" si="23"/>
        <v>509</v>
      </c>
      <c r="C255" s="34">
        <v>253</v>
      </c>
      <c r="D255" t="str">
        <f t="shared" ca="1" si="30"/>
        <v/>
      </c>
      <c r="E255">
        <v>253</v>
      </c>
      <c r="F255" s="3"/>
      <c r="Y255" t="str">
        <f t="shared" ca="1" si="27"/>
        <v>~730 Nm Red (Lm=Mw)</v>
      </c>
      <c r="Z255" t="e">
        <f t="shared" ca="1" si="25"/>
        <v>#VALUE!</v>
      </c>
      <c r="AA255" t="str">
        <f t="shared" ca="1" si="29"/>
        <v/>
      </c>
    </row>
    <row r="256" spans="1:27">
      <c r="A256">
        <f t="shared" si="23"/>
        <v>511</v>
      </c>
      <c r="C256" s="34">
        <v>254</v>
      </c>
      <c r="D256" t="str">
        <f t="shared" ca="1" si="30"/>
        <v/>
      </c>
      <c r="E256">
        <v>254</v>
      </c>
      <c r="F256" s="3"/>
      <c r="Y256" t="str">
        <f t="shared" ca="1" si="27"/>
        <v>~730 Nm Red (Lm=Mw)</v>
      </c>
      <c r="Z256" t="e">
        <f t="shared" ca="1" si="25"/>
        <v>#VALUE!</v>
      </c>
      <c r="AA256" t="str">
        <f t="shared" ca="1" si="29"/>
        <v/>
      </c>
    </row>
    <row r="257" spans="1:27">
      <c r="A257">
        <f t="shared" si="23"/>
        <v>513</v>
      </c>
      <c r="C257" s="34">
        <v>255</v>
      </c>
      <c r="D257" t="str">
        <f t="shared" ca="1" si="30"/>
        <v/>
      </c>
      <c r="E257">
        <v>255</v>
      </c>
      <c r="F257" s="3"/>
      <c r="Y257" t="str">
        <f t="shared" ca="1" si="27"/>
        <v>~730 Nm Red (Lm=Mw)</v>
      </c>
      <c r="Z257" t="e">
        <f t="shared" ca="1" si="25"/>
        <v>#VALUE!</v>
      </c>
      <c r="AA257" t="str">
        <f t="shared" ca="1" si="29"/>
        <v/>
      </c>
    </row>
    <row r="258" spans="1:27">
      <c r="A258">
        <f t="shared" si="23"/>
        <v>515</v>
      </c>
      <c r="C258" s="34">
        <v>256</v>
      </c>
      <c r="D258" t="str">
        <f t="shared" ca="1" si="30"/>
        <v/>
      </c>
      <c r="E258">
        <v>256</v>
      </c>
      <c r="F258" s="3"/>
      <c r="Y258" t="str">
        <f t="shared" ca="1" si="27"/>
        <v>~730 Nm Red (Lm=Mw)</v>
      </c>
      <c r="Z258" t="e">
        <f t="shared" ca="1" si="25"/>
        <v>#VALUE!</v>
      </c>
      <c r="AA258" t="str">
        <f t="shared" ca="1" si="29"/>
        <v/>
      </c>
    </row>
    <row r="259" spans="1:27">
      <c r="A259">
        <f t="shared" ref="A259:A322" si="31">3+C259*2</f>
        <v>517</v>
      </c>
      <c r="C259" s="34">
        <v>257</v>
      </c>
      <c r="D259" t="str">
        <f t="shared" ca="1" si="30"/>
        <v/>
      </c>
      <c r="E259">
        <v>257</v>
      </c>
      <c r="F259" s="3"/>
      <c r="Y259" t="str">
        <f t="shared" ca="1" si="27"/>
        <v>~730 Nm Red (Lm=Mw)</v>
      </c>
      <c r="Z259" t="e">
        <f t="shared" ca="1" si="25"/>
        <v>#VALUE!</v>
      </c>
      <c r="AA259" t="str">
        <f t="shared" ca="1" si="29"/>
        <v/>
      </c>
    </row>
    <row r="260" spans="1:27">
      <c r="A260">
        <f t="shared" si="31"/>
        <v>519</v>
      </c>
      <c r="C260" s="34">
        <v>258</v>
      </c>
      <c r="D260" t="str">
        <f t="shared" ca="1" si="30"/>
        <v/>
      </c>
      <c r="E260">
        <v>258</v>
      </c>
      <c r="F260" s="3"/>
      <c r="Y260" t="str">
        <f t="shared" ca="1" si="27"/>
        <v>~730 Nm Red (Lm=Mw)</v>
      </c>
      <c r="Z260" t="e">
        <f t="shared" ca="1" si="25"/>
        <v>#VALUE!</v>
      </c>
      <c r="AA260" t="str">
        <f t="shared" ca="1" si="29"/>
        <v/>
      </c>
    </row>
    <row r="261" spans="1:27">
      <c r="A261">
        <f t="shared" si="31"/>
        <v>521</v>
      </c>
      <c r="C261" s="34">
        <v>259</v>
      </c>
      <c r="D261" t="str">
        <f t="shared" ca="1" si="30"/>
        <v/>
      </c>
      <c r="E261">
        <v>259</v>
      </c>
      <c r="F261" s="3"/>
      <c r="Y261" t="str">
        <f t="shared" ca="1" si="27"/>
        <v>~730 Nm Red (Lm=Mw)</v>
      </c>
      <c r="Z261" t="e">
        <f t="shared" ref="Z261:Z289" ca="1" si="32">LEFT(AA261,FIND(" ",AA261)-1)</f>
        <v>#VALUE!</v>
      </c>
      <c r="AA261" t="str">
        <f t="shared" ca="1" si="29"/>
        <v/>
      </c>
    </row>
    <row r="262" spans="1:27">
      <c r="A262">
        <f t="shared" si="31"/>
        <v>523</v>
      </c>
      <c r="C262" s="34">
        <v>260</v>
      </c>
      <c r="D262" t="str">
        <f t="shared" ca="1" si="30"/>
        <v/>
      </c>
      <c r="E262">
        <v>260</v>
      </c>
      <c r="F262" s="3"/>
      <c r="Y262" t="str">
        <f t="shared" ca="1" si="27"/>
        <v>~730 Nm Red (Lm=Mw)</v>
      </c>
      <c r="Z262" t="e">
        <f t="shared" ca="1" si="32"/>
        <v>#VALUE!</v>
      </c>
      <c r="AA262" t="str">
        <f t="shared" ca="1" si="29"/>
        <v/>
      </c>
    </row>
    <row r="263" spans="1:27">
      <c r="A263">
        <f t="shared" si="31"/>
        <v>525</v>
      </c>
      <c r="C263" s="34">
        <v>261</v>
      </c>
      <c r="D263" t="str">
        <f t="shared" ca="1" si="30"/>
        <v/>
      </c>
      <c r="E263">
        <v>261</v>
      </c>
      <c r="F263" s="3"/>
      <c r="Y263" t="str">
        <f t="shared" ca="1" si="27"/>
        <v>~730 Nm Red (Lm=Mw)</v>
      </c>
      <c r="Z263" t="e">
        <f t="shared" ca="1" si="32"/>
        <v>#VALUE!</v>
      </c>
      <c r="AA263" t="str">
        <f t="shared" ca="1" si="29"/>
        <v/>
      </c>
    </row>
    <row r="264" spans="1:27">
      <c r="A264">
        <f t="shared" si="31"/>
        <v>527</v>
      </c>
      <c r="C264" s="34">
        <v>262</v>
      </c>
      <c r="D264" t="str">
        <f t="shared" ca="1" si="30"/>
        <v/>
      </c>
      <c r="E264">
        <v>262</v>
      </c>
      <c r="F264" s="3"/>
      <c r="Y264" t="str">
        <f t="shared" ca="1" si="27"/>
        <v>~730 Nm Red (Lm=Mw)</v>
      </c>
      <c r="Z264" t="e">
        <f t="shared" ca="1" si="32"/>
        <v>#VALUE!</v>
      </c>
      <c r="AA264" t="str">
        <f t="shared" ca="1" si="29"/>
        <v/>
      </c>
    </row>
    <row r="265" spans="1:27">
      <c r="A265">
        <f t="shared" si="31"/>
        <v>529</v>
      </c>
      <c r="C265" s="34">
        <v>263</v>
      </c>
      <c r="D265" t="str">
        <f t="shared" ca="1" si="30"/>
        <v/>
      </c>
      <c r="E265">
        <v>263</v>
      </c>
      <c r="F265" s="3"/>
      <c r="Y265" t="str">
        <f t="shared" ca="1" si="27"/>
        <v>~730 Nm Red (Lm=Mw)</v>
      </c>
      <c r="Z265" t="e">
        <f t="shared" ca="1" si="32"/>
        <v>#VALUE!</v>
      </c>
      <c r="AA265" t="str">
        <f t="shared" ca="1" si="29"/>
        <v/>
      </c>
    </row>
    <row r="266" spans="1:27">
      <c r="A266">
        <f t="shared" si="31"/>
        <v>531</v>
      </c>
      <c r="C266" s="34">
        <v>264</v>
      </c>
      <c r="D266" t="str">
        <f t="shared" ca="1" si="30"/>
        <v/>
      </c>
      <c r="E266">
        <v>264</v>
      </c>
      <c r="F266" s="3"/>
      <c r="Y266" t="str">
        <f t="shared" ca="1" si="27"/>
        <v>~730 Nm Red (Lm=Mw)</v>
      </c>
      <c r="Z266" t="e">
        <f t="shared" ca="1" si="32"/>
        <v>#VALUE!</v>
      </c>
      <c r="AA266" t="str">
        <f t="shared" ca="1" si="29"/>
        <v/>
      </c>
    </row>
    <row r="267" spans="1:27">
      <c r="A267">
        <f t="shared" si="31"/>
        <v>533</v>
      </c>
      <c r="C267" s="34">
        <v>265</v>
      </c>
      <c r="D267" t="str">
        <f t="shared" ca="1" si="30"/>
        <v/>
      </c>
      <c r="E267">
        <v>265</v>
      </c>
      <c r="F267" s="3"/>
      <c r="Y267" t="str">
        <f t="shared" ca="1" si="27"/>
        <v>~730 Nm Red (Lm=Mw)</v>
      </c>
      <c r="Z267" t="e">
        <f t="shared" ca="1" si="32"/>
        <v>#VALUE!</v>
      </c>
      <c r="AA267" t="str">
        <f t="shared" ca="1" si="29"/>
        <v/>
      </c>
    </row>
    <row r="268" spans="1:27">
      <c r="A268">
        <f t="shared" si="31"/>
        <v>535</v>
      </c>
      <c r="C268" s="34">
        <v>266</v>
      </c>
      <c r="D268" t="str">
        <f t="shared" ca="1" si="30"/>
        <v/>
      </c>
      <c r="E268">
        <v>266</v>
      </c>
      <c r="F268" s="3"/>
      <c r="Y268" t="str">
        <f t="shared" ref="Y268:Y289" ca="1" si="33">IF(LEFT(D268,3)="---",PROPER(MID(D268,5,LEN(D268)-8)),Y267)</f>
        <v>~730 Nm Red (Lm=Mw)</v>
      </c>
      <c r="Z268" t="e">
        <f t="shared" ca="1" si="32"/>
        <v>#VALUE!</v>
      </c>
      <c r="AA268" t="str">
        <f t="shared" ca="1" si="29"/>
        <v/>
      </c>
    </row>
    <row r="269" spans="1:27">
      <c r="A269">
        <f t="shared" si="31"/>
        <v>537</v>
      </c>
      <c r="C269" s="34">
        <v>267</v>
      </c>
      <c r="D269" t="str">
        <f t="shared" ca="1" si="30"/>
        <v/>
      </c>
      <c r="E269">
        <v>267</v>
      </c>
      <c r="F269" s="3"/>
      <c r="Y269" t="str">
        <f t="shared" ca="1" si="33"/>
        <v>~730 Nm Red (Lm=Mw)</v>
      </c>
      <c r="Z269" t="e">
        <f t="shared" ca="1" si="32"/>
        <v>#VALUE!</v>
      </c>
      <c r="AA269" t="str">
        <f t="shared" ca="1" si="29"/>
        <v/>
      </c>
    </row>
    <row r="270" spans="1:27">
      <c r="A270">
        <f t="shared" si="31"/>
        <v>539</v>
      </c>
      <c r="C270" s="34">
        <v>268</v>
      </c>
      <c r="D270" t="str">
        <f t="shared" ca="1" si="30"/>
        <v/>
      </c>
      <c r="E270">
        <v>268</v>
      </c>
      <c r="F270" s="3"/>
      <c r="Y270" t="str">
        <f t="shared" ca="1" si="33"/>
        <v>~730 Nm Red (Lm=Mw)</v>
      </c>
      <c r="Z270" t="e">
        <f t="shared" ca="1" si="32"/>
        <v>#VALUE!</v>
      </c>
      <c r="AA270" t="str">
        <f t="shared" ca="1" si="29"/>
        <v/>
      </c>
    </row>
    <row r="271" spans="1:27">
      <c r="A271">
        <f t="shared" si="31"/>
        <v>541</v>
      </c>
      <c r="C271" s="34">
        <v>269</v>
      </c>
      <c r="D271" t="str">
        <f t="shared" ca="1" si="30"/>
        <v/>
      </c>
      <c r="E271">
        <v>269</v>
      </c>
      <c r="F271" s="3"/>
      <c r="Y271" t="str">
        <f t="shared" ca="1" si="33"/>
        <v>~730 Nm Red (Lm=Mw)</v>
      </c>
      <c r="Z271" t="e">
        <f t="shared" ca="1" si="32"/>
        <v>#VALUE!</v>
      </c>
      <c r="AA271" t="str">
        <f t="shared" ca="1" si="29"/>
        <v/>
      </c>
    </row>
    <row r="272" spans="1:27">
      <c r="A272">
        <f t="shared" si="31"/>
        <v>543</v>
      </c>
      <c r="C272" s="34">
        <v>270</v>
      </c>
      <c r="D272" t="str">
        <f t="shared" ca="1" si="30"/>
        <v/>
      </c>
      <c r="E272">
        <v>270</v>
      </c>
      <c r="F272" s="3"/>
      <c r="Y272" t="str">
        <f t="shared" ca="1" si="33"/>
        <v>~730 Nm Red (Lm=Mw)</v>
      </c>
      <c r="Z272" t="e">
        <f t="shared" ca="1" si="32"/>
        <v>#VALUE!</v>
      </c>
      <c r="AA272" t="str">
        <f t="shared" ca="1" si="29"/>
        <v/>
      </c>
    </row>
    <row r="273" spans="1:27">
      <c r="A273">
        <f t="shared" si="31"/>
        <v>545</v>
      </c>
      <c r="C273" s="34">
        <v>271</v>
      </c>
      <c r="D273" t="str">
        <f t="shared" ca="1" si="30"/>
        <v/>
      </c>
      <c r="E273">
        <v>271</v>
      </c>
      <c r="F273" s="3"/>
      <c r="Y273" t="str">
        <f t="shared" ca="1" si="33"/>
        <v>~730 Nm Red (Lm=Mw)</v>
      </c>
      <c r="Z273" t="e">
        <f t="shared" ca="1" si="32"/>
        <v>#VALUE!</v>
      </c>
      <c r="AA273" t="str">
        <f t="shared" ca="1" si="29"/>
        <v/>
      </c>
    </row>
    <row r="274" spans="1:27">
      <c r="A274">
        <f t="shared" si="31"/>
        <v>547</v>
      </c>
      <c r="C274" s="34">
        <v>272</v>
      </c>
      <c r="D274" t="str">
        <f t="shared" ca="1" si="30"/>
        <v/>
      </c>
      <c r="E274">
        <v>272</v>
      </c>
      <c r="F274" s="3"/>
      <c r="Y274" t="str">
        <f t="shared" ca="1" si="33"/>
        <v>~730 Nm Red (Lm=Mw)</v>
      </c>
      <c r="Z274" t="e">
        <f t="shared" ca="1" si="32"/>
        <v>#VALUE!</v>
      </c>
      <c r="AA274" t="str">
        <f t="shared" ca="1" si="29"/>
        <v/>
      </c>
    </row>
    <row r="275" spans="1:27">
      <c r="A275">
        <f t="shared" si="31"/>
        <v>549</v>
      </c>
      <c r="C275" s="34">
        <v>273</v>
      </c>
      <c r="D275" t="str">
        <f t="shared" ca="1" si="30"/>
        <v/>
      </c>
      <c r="E275">
        <v>273</v>
      </c>
      <c r="F275" s="3"/>
      <c r="Y275" t="str">
        <f t="shared" ca="1" si="33"/>
        <v>~730 Nm Red (Lm=Mw)</v>
      </c>
      <c r="Z275" t="e">
        <f t="shared" ca="1" si="32"/>
        <v>#VALUE!</v>
      </c>
      <c r="AA275" t="str">
        <f t="shared" ca="1" si="29"/>
        <v/>
      </c>
    </row>
    <row r="276" spans="1:27">
      <c r="A276">
        <f t="shared" si="31"/>
        <v>551</v>
      </c>
      <c r="C276" s="34">
        <v>274</v>
      </c>
      <c r="D276" t="str">
        <f t="shared" ca="1" si="30"/>
        <v/>
      </c>
      <c r="E276">
        <v>274</v>
      </c>
      <c r="F276" s="3"/>
      <c r="Y276" t="str">
        <f t="shared" ca="1" si="33"/>
        <v>~730 Nm Red (Lm=Mw)</v>
      </c>
      <c r="Z276" t="e">
        <f t="shared" ca="1" si="32"/>
        <v>#VALUE!</v>
      </c>
      <c r="AA276" t="str">
        <f t="shared" ca="1" si="29"/>
        <v/>
      </c>
    </row>
    <row r="277" spans="1:27">
      <c r="A277">
        <f t="shared" si="31"/>
        <v>553</v>
      </c>
      <c r="C277" s="34">
        <v>275</v>
      </c>
      <c r="D277" t="str">
        <f t="shared" ca="1" si="30"/>
        <v/>
      </c>
      <c r="E277">
        <v>275</v>
      </c>
      <c r="F277" s="3"/>
      <c r="Y277" t="str">
        <f t="shared" ca="1" si="33"/>
        <v>~730 Nm Red (Lm=Mw)</v>
      </c>
      <c r="Z277" t="e">
        <f t="shared" ca="1" si="32"/>
        <v>#VALUE!</v>
      </c>
      <c r="AA277" t="str">
        <f t="shared" ca="1" si="29"/>
        <v/>
      </c>
    </row>
    <row r="278" spans="1:27">
      <c r="A278">
        <f t="shared" si="31"/>
        <v>555</v>
      </c>
      <c r="C278" s="34">
        <v>276</v>
      </c>
      <c r="D278" t="str">
        <f t="shared" ca="1" si="30"/>
        <v/>
      </c>
      <c r="E278">
        <v>276</v>
      </c>
      <c r="F278" s="3"/>
      <c r="Y278" t="str">
        <f t="shared" ca="1" si="33"/>
        <v>~730 Nm Red (Lm=Mw)</v>
      </c>
      <c r="Z278" t="e">
        <f t="shared" ca="1" si="32"/>
        <v>#VALUE!</v>
      </c>
      <c r="AA278" t="str">
        <f t="shared" ca="1" si="29"/>
        <v/>
      </c>
    </row>
    <row r="279" spans="1:27">
      <c r="A279">
        <f t="shared" si="31"/>
        <v>557</v>
      </c>
      <c r="C279" s="34">
        <v>277</v>
      </c>
      <c r="D279" t="str">
        <f t="shared" ca="1" si="30"/>
        <v/>
      </c>
      <c r="E279">
        <v>277</v>
      </c>
      <c r="F279" s="3"/>
      <c r="Y279" t="str">
        <f t="shared" ca="1" si="33"/>
        <v>~730 Nm Red (Lm=Mw)</v>
      </c>
      <c r="Z279" t="e">
        <f t="shared" ca="1" si="32"/>
        <v>#VALUE!</v>
      </c>
      <c r="AA279" t="str">
        <f t="shared" ca="1" si="29"/>
        <v/>
      </c>
    </row>
    <row r="280" spans="1:27">
      <c r="A280">
        <f t="shared" si="31"/>
        <v>559</v>
      </c>
      <c r="C280" s="34">
        <v>278</v>
      </c>
      <c r="D280" t="str">
        <f t="shared" ca="1" si="30"/>
        <v/>
      </c>
      <c r="E280">
        <v>278</v>
      </c>
      <c r="F280" s="3"/>
      <c r="Y280" t="str">
        <f t="shared" ca="1" si="33"/>
        <v>~730 Nm Red (Lm=Mw)</v>
      </c>
      <c r="Z280" t="e">
        <f t="shared" ca="1" si="32"/>
        <v>#VALUE!</v>
      </c>
      <c r="AA280" t="str">
        <f t="shared" ca="1" si="29"/>
        <v/>
      </c>
    </row>
    <row r="281" spans="1:27">
      <c r="A281">
        <f t="shared" si="31"/>
        <v>561</v>
      </c>
      <c r="C281" s="34">
        <v>279</v>
      </c>
      <c r="D281" t="str">
        <f t="shared" ca="1" si="30"/>
        <v/>
      </c>
      <c r="E281">
        <v>279</v>
      </c>
      <c r="F281" s="3"/>
      <c r="Y281" t="str">
        <f t="shared" ca="1" si="33"/>
        <v>~730 Nm Red (Lm=Mw)</v>
      </c>
      <c r="Z281" t="e">
        <f t="shared" ca="1" si="32"/>
        <v>#VALUE!</v>
      </c>
      <c r="AA281" t="str">
        <f t="shared" ca="1" si="29"/>
        <v/>
      </c>
    </row>
    <row r="282" spans="1:27">
      <c r="A282">
        <f t="shared" si="31"/>
        <v>563</v>
      </c>
      <c r="C282" s="34">
        <v>280</v>
      </c>
      <c r="D282" t="str">
        <f t="shared" ca="1" si="30"/>
        <v/>
      </c>
      <c r="E282">
        <v>280</v>
      </c>
      <c r="Y282" t="str">
        <f t="shared" ca="1" si="33"/>
        <v>~730 Nm Red (Lm=Mw)</v>
      </c>
      <c r="Z282" t="e">
        <f t="shared" ca="1" si="32"/>
        <v>#VALUE!</v>
      </c>
      <c r="AA282" t="str">
        <f t="shared" ca="1" si="29"/>
        <v/>
      </c>
    </row>
    <row r="283" spans="1:27">
      <c r="A283">
        <f t="shared" si="31"/>
        <v>565</v>
      </c>
      <c r="C283" s="34">
        <v>281</v>
      </c>
      <c r="D283" t="str">
        <f t="shared" ca="1" si="30"/>
        <v/>
      </c>
      <c r="E283">
        <v>281</v>
      </c>
      <c r="Y283" t="str">
        <f t="shared" ca="1" si="33"/>
        <v>~730 Nm Red (Lm=Mw)</v>
      </c>
      <c r="Z283" t="e">
        <f t="shared" ca="1" si="32"/>
        <v>#VALUE!</v>
      </c>
      <c r="AA283" t="str">
        <f t="shared" ca="1" si="29"/>
        <v/>
      </c>
    </row>
    <row r="284" spans="1:27">
      <c r="A284">
        <f t="shared" si="31"/>
        <v>567</v>
      </c>
      <c r="C284" s="34">
        <v>282</v>
      </c>
      <c r="D284" t="str">
        <f t="shared" ca="1" si="30"/>
        <v/>
      </c>
      <c r="E284">
        <v>282</v>
      </c>
      <c r="Y284" t="str">
        <f t="shared" ca="1" si="33"/>
        <v>~730 Nm Red (Lm=Mw)</v>
      </c>
      <c r="Z284" t="e">
        <f t="shared" ca="1" si="32"/>
        <v>#VALUE!</v>
      </c>
      <c r="AA284" t="str">
        <f t="shared" ca="1" si="29"/>
        <v/>
      </c>
    </row>
    <row r="285" spans="1:27">
      <c r="A285">
        <f t="shared" si="31"/>
        <v>569</v>
      </c>
      <c r="C285" s="34">
        <v>283</v>
      </c>
      <c r="D285" t="str">
        <f t="shared" ca="1" si="30"/>
        <v/>
      </c>
      <c r="E285">
        <v>283</v>
      </c>
      <c r="Y285" t="str">
        <f t="shared" ca="1" si="33"/>
        <v>~730 Nm Red (Lm=Mw)</v>
      </c>
      <c r="Z285" t="e">
        <f t="shared" ca="1" si="32"/>
        <v>#VALUE!</v>
      </c>
      <c r="AA285" t="str">
        <f t="shared" ca="1" si="29"/>
        <v/>
      </c>
    </row>
    <row r="286" spans="1:27">
      <c r="A286">
        <f t="shared" si="31"/>
        <v>571</v>
      </c>
      <c r="C286" s="34">
        <v>284</v>
      </c>
      <c r="D286" t="str">
        <f t="shared" ca="1" si="30"/>
        <v/>
      </c>
      <c r="E286">
        <v>284</v>
      </c>
      <c r="Y286" t="str">
        <f t="shared" ca="1" si="33"/>
        <v>~730 Nm Red (Lm=Mw)</v>
      </c>
      <c r="Z286" t="e">
        <f t="shared" ca="1" si="32"/>
        <v>#VALUE!</v>
      </c>
      <c r="AA286" t="str">
        <f t="shared" ca="1" si="29"/>
        <v/>
      </c>
    </row>
    <row r="287" spans="1:27">
      <c r="A287">
        <f t="shared" si="31"/>
        <v>573</v>
      </c>
      <c r="C287" s="34">
        <v>285</v>
      </c>
      <c r="D287" t="str">
        <f t="shared" ca="1" si="30"/>
        <v/>
      </c>
      <c r="E287">
        <v>285</v>
      </c>
      <c r="Y287" t="str">
        <f t="shared" ca="1" si="33"/>
        <v>~730 Nm Red (Lm=Mw)</v>
      </c>
      <c r="Z287" t="e">
        <f t="shared" ca="1" si="32"/>
        <v>#VALUE!</v>
      </c>
      <c r="AA287" t="str">
        <f t="shared" ca="1" si="29"/>
        <v/>
      </c>
    </row>
    <row r="288" spans="1:27">
      <c r="A288">
        <f t="shared" si="31"/>
        <v>575</v>
      </c>
      <c r="C288" s="34">
        <v>286</v>
      </c>
      <c r="D288" t="str">
        <f t="shared" ca="1" si="30"/>
        <v/>
      </c>
      <c r="E288">
        <v>286</v>
      </c>
      <c r="Y288" t="str">
        <f t="shared" ca="1" si="33"/>
        <v>~730 Nm Red (Lm=Mw)</v>
      </c>
      <c r="Z288" t="e">
        <f t="shared" ca="1" si="32"/>
        <v>#VALUE!</v>
      </c>
      <c r="AA288" t="str">
        <f t="shared" ca="1" si="29"/>
        <v/>
      </c>
    </row>
    <row r="289" spans="1:27">
      <c r="A289">
        <f t="shared" si="31"/>
        <v>577</v>
      </c>
      <c r="C289" s="34">
        <v>287</v>
      </c>
      <c r="D289" t="str">
        <f t="shared" ca="1" si="30"/>
        <v/>
      </c>
      <c r="E289">
        <v>287</v>
      </c>
      <c r="Y289" t="str">
        <f t="shared" ca="1" si="33"/>
        <v>~730 Nm Red (Lm=Mw)</v>
      </c>
      <c r="Z289" t="e">
        <f t="shared" ca="1" si="32"/>
        <v>#VALUE!</v>
      </c>
      <c r="AA289" t="str">
        <f t="shared" ca="1" si="29"/>
        <v/>
      </c>
    </row>
    <row r="290" spans="1:27">
      <c r="A290">
        <f t="shared" si="31"/>
        <v>579</v>
      </c>
      <c r="C290" s="34">
        <v>288</v>
      </c>
      <c r="D290" t="str">
        <f t="shared" ca="1" si="30"/>
        <v/>
      </c>
      <c r="E290">
        <v>288</v>
      </c>
    </row>
    <row r="291" spans="1:27">
      <c r="A291">
        <f t="shared" si="31"/>
        <v>581</v>
      </c>
      <c r="C291" s="34">
        <v>289</v>
      </c>
      <c r="D291" t="str">
        <f t="shared" ca="1" si="30"/>
        <v/>
      </c>
      <c r="E291">
        <v>289</v>
      </c>
    </row>
    <row r="292" spans="1:27">
      <c r="A292">
        <f t="shared" si="31"/>
        <v>583</v>
      </c>
      <c r="C292" s="34">
        <v>290</v>
      </c>
      <c r="D292" t="str">
        <f t="shared" ca="1" si="30"/>
        <v/>
      </c>
      <c r="E292">
        <v>290</v>
      </c>
    </row>
    <row r="293" spans="1:27">
      <c r="A293">
        <f t="shared" si="31"/>
        <v>585</v>
      </c>
      <c r="C293" s="34">
        <v>291</v>
      </c>
      <c r="D293" t="str">
        <f t="shared" ca="1" si="30"/>
        <v/>
      </c>
      <c r="E293">
        <v>291</v>
      </c>
    </row>
    <row r="294" spans="1:27">
      <c r="A294">
        <f t="shared" si="31"/>
        <v>587</v>
      </c>
      <c r="C294" s="34">
        <v>292</v>
      </c>
      <c r="D294" t="str">
        <f t="shared" ca="1" si="30"/>
        <v/>
      </c>
      <c r="E294">
        <v>292</v>
      </c>
    </row>
    <row r="295" spans="1:27">
      <c r="A295">
        <f t="shared" si="31"/>
        <v>589</v>
      </c>
      <c r="C295" s="34">
        <v>293</v>
      </c>
      <c r="D295" t="str">
        <f t="shared" ca="1" si="30"/>
        <v/>
      </c>
      <c r="E295">
        <v>293</v>
      </c>
    </row>
    <row r="296" spans="1:27">
      <c r="A296">
        <f t="shared" si="31"/>
        <v>591</v>
      </c>
      <c r="C296" s="34">
        <v>294</v>
      </c>
      <c r="D296" t="str">
        <f t="shared" ca="1" si="30"/>
        <v/>
      </c>
      <c r="E296">
        <v>294</v>
      </c>
    </row>
    <row r="297" spans="1:27">
      <c r="A297">
        <f t="shared" si="31"/>
        <v>593</v>
      </c>
      <c r="C297" s="34">
        <v>295</v>
      </c>
      <c r="D297" t="str">
        <f t="shared" ca="1" si="30"/>
        <v/>
      </c>
      <c r="E297">
        <v>295</v>
      </c>
    </row>
    <row r="298" spans="1:27">
      <c r="A298">
        <f t="shared" si="31"/>
        <v>595</v>
      </c>
      <c r="C298" s="34">
        <v>296</v>
      </c>
      <c r="D298" t="str">
        <f t="shared" ca="1" si="30"/>
        <v/>
      </c>
      <c r="E298">
        <v>296</v>
      </c>
    </row>
    <row r="299" spans="1:27">
      <c r="A299">
        <f t="shared" si="31"/>
        <v>597</v>
      </c>
      <c r="C299" s="34">
        <v>297</v>
      </c>
      <c r="D299" t="str">
        <f t="shared" ca="1" si="30"/>
        <v/>
      </c>
      <c r="E299">
        <v>297</v>
      </c>
    </row>
    <row r="300" spans="1:27">
      <c r="A300">
        <f t="shared" si="31"/>
        <v>599</v>
      </c>
      <c r="C300" s="34">
        <v>298</v>
      </c>
      <c r="D300" t="str">
        <f t="shared" ca="1" si="30"/>
        <v/>
      </c>
      <c r="E300">
        <v>298</v>
      </c>
    </row>
    <row r="301" spans="1:27">
      <c r="A301">
        <f t="shared" si="31"/>
        <v>601</v>
      </c>
      <c r="C301" s="34">
        <v>299</v>
      </c>
      <c r="D301" t="str">
        <f t="shared" ca="1" si="30"/>
        <v/>
      </c>
      <c r="E301">
        <v>299</v>
      </c>
    </row>
    <row r="302" spans="1:27">
      <c r="A302">
        <f t="shared" si="31"/>
        <v>603</v>
      </c>
      <c r="C302" s="34">
        <v>300</v>
      </c>
      <c r="D302" t="str">
        <f t="shared" ca="1" si="30"/>
        <v/>
      </c>
      <c r="E302">
        <v>300</v>
      </c>
    </row>
    <row r="303" spans="1:27">
      <c r="A303">
        <f t="shared" si="31"/>
        <v>605</v>
      </c>
      <c r="C303" s="34">
        <v>301</v>
      </c>
      <c r="D303" t="str">
        <f t="shared" ca="1" si="30"/>
        <v/>
      </c>
      <c r="E303">
        <v>301</v>
      </c>
    </row>
    <row r="304" spans="1:27">
      <c r="A304">
        <f t="shared" si="31"/>
        <v>607</v>
      </c>
      <c r="C304" s="34">
        <v>302</v>
      </c>
      <c r="D304" t="str">
        <f t="shared" ca="1" si="30"/>
        <v/>
      </c>
      <c r="E304">
        <v>302</v>
      </c>
    </row>
    <row r="305" spans="1:5">
      <c r="A305">
        <f t="shared" si="31"/>
        <v>609</v>
      </c>
      <c r="C305" s="34">
        <v>303</v>
      </c>
      <c r="D305" t="str">
        <f t="shared" ca="1" si="30"/>
        <v/>
      </c>
      <c r="E305">
        <v>303</v>
      </c>
    </row>
    <row r="306" spans="1:5">
      <c r="A306">
        <f t="shared" si="31"/>
        <v>611</v>
      </c>
      <c r="C306" s="34">
        <v>304</v>
      </c>
      <c r="D306" t="str">
        <f t="shared" ca="1" si="30"/>
        <v/>
      </c>
      <c r="E306">
        <v>304</v>
      </c>
    </row>
    <row r="307" spans="1:5">
      <c r="A307">
        <f t="shared" si="31"/>
        <v>613</v>
      </c>
      <c r="C307" s="34">
        <v>305</v>
      </c>
      <c r="D307" t="str">
        <f t="shared" ca="1" si="30"/>
        <v/>
      </c>
      <c r="E307">
        <v>305</v>
      </c>
    </row>
    <row r="308" spans="1:5">
      <c r="A308">
        <f t="shared" si="31"/>
        <v>615</v>
      </c>
      <c r="C308" s="34">
        <v>306</v>
      </c>
      <c r="D308" t="str">
        <f t="shared" ca="1" si="30"/>
        <v/>
      </c>
      <c r="E308">
        <v>306</v>
      </c>
    </row>
    <row r="309" spans="1:5">
      <c r="A309">
        <f t="shared" si="31"/>
        <v>617</v>
      </c>
      <c r="C309" s="34">
        <v>307</v>
      </c>
      <c r="D309" t="str">
        <f t="shared" ca="1" si="30"/>
        <v/>
      </c>
      <c r="E309">
        <v>307</v>
      </c>
    </row>
    <row r="310" spans="1:5">
      <c r="A310">
        <f t="shared" si="31"/>
        <v>619</v>
      </c>
      <c r="C310" s="34">
        <v>308</v>
      </c>
      <c r="D310" t="str">
        <f t="shared" ca="1" si="30"/>
        <v/>
      </c>
      <c r="E310">
        <v>308</v>
      </c>
    </row>
    <row r="311" spans="1:5">
      <c r="A311">
        <f t="shared" si="31"/>
        <v>621</v>
      </c>
      <c r="C311" s="34">
        <v>309</v>
      </c>
      <c r="D311" t="str">
        <f t="shared" ca="1" si="30"/>
        <v/>
      </c>
      <c r="E311">
        <v>309</v>
      </c>
    </row>
    <row r="312" spans="1:5">
      <c r="A312">
        <f t="shared" si="31"/>
        <v>623</v>
      </c>
      <c r="C312" s="34">
        <v>310</v>
      </c>
      <c r="D312" t="str">
        <f t="shared" ca="1" si="30"/>
        <v/>
      </c>
      <c r="E312">
        <v>310</v>
      </c>
    </row>
    <row r="313" spans="1:5">
      <c r="A313">
        <f t="shared" si="31"/>
        <v>625</v>
      </c>
      <c r="C313" s="34">
        <v>311</v>
      </c>
      <c r="D313" t="str">
        <f t="shared" ca="1" si="30"/>
        <v/>
      </c>
      <c r="E313">
        <v>311</v>
      </c>
    </row>
    <row r="314" spans="1:5">
      <c r="A314">
        <f t="shared" si="31"/>
        <v>627</v>
      </c>
      <c r="C314" s="34">
        <v>312</v>
      </c>
      <c r="D314" t="str">
        <f t="shared" ca="1" si="30"/>
        <v/>
      </c>
      <c r="E314">
        <v>312</v>
      </c>
    </row>
    <row r="315" spans="1:5">
      <c r="A315">
        <f t="shared" si="31"/>
        <v>629</v>
      </c>
      <c r="C315" s="34">
        <v>313</v>
      </c>
      <c r="D315" t="str">
        <f t="shared" ca="1" si="30"/>
        <v/>
      </c>
      <c r="E315">
        <v>313</v>
      </c>
    </row>
    <row r="316" spans="1:5">
      <c r="A316">
        <f t="shared" si="31"/>
        <v>631</v>
      </c>
      <c r="C316" s="34">
        <v>314</v>
      </c>
      <c r="D316" t="str">
        <f t="shared" ca="1" si="30"/>
        <v/>
      </c>
      <c r="E316">
        <v>314</v>
      </c>
    </row>
    <row r="317" spans="1:5">
      <c r="A317">
        <f t="shared" si="31"/>
        <v>633</v>
      </c>
      <c r="C317" s="34">
        <v>315</v>
      </c>
      <c r="D317" t="str">
        <f t="shared" ref="D317:D352" ca="1" si="34">IF(INDIRECT("Models!A"&amp;A317)=0,"",INDIRECT("Models!A"&amp;A317))</f>
        <v/>
      </c>
      <c r="E317">
        <v>315</v>
      </c>
    </row>
    <row r="318" spans="1:5">
      <c r="A318">
        <f t="shared" si="31"/>
        <v>635</v>
      </c>
      <c r="C318" s="34">
        <v>316</v>
      </c>
      <c r="D318" t="str">
        <f t="shared" ca="1" si="34"/>
        <v/>
      </c>
      <c r="E318">
        <v>316</v>
      </c>
    </row>
    <row r="319" spans="1:5">
      <c r="A319">
        <f t="shared" si="31"/>
        <v>637</v>
      </c>
      <c r="C319" s="34">
        <v>317</v>
      </c>
      <c r="D319" t="str">
        <f t="shared" ca="1" si="34"/>
        <v/>
      </c>
      <c r="E319">
        <v>317</v>
      </c>
    </row>
    <row r="320" spans="1:5">
      <c r="A320">
        <f t="shared" si="31"/>
        <v>639</v>
      </c>
      <c r="C320" s="34">
        <v>318</v>
      </c>
      <c r="D320" t="str">
        <f t="shared" ca="1" si="34"/>
        <v/>
      </c>
      <c r="E320">
        <v>318</v>
      </c>
    </row>
    <row r="321" spans="1:5">
      <c r="A321">
        <f t="shared" si="31"/>
        <v>641</v>
      </c>
      <c r="C321" s="34">
        <v>319</v>
      </c>
      <c r="D321" t="str">
        <f t="shared" ca="1" si="34"/>
        <v/>
      </c>
      <c r="E321">
        <v>319</v>
      </c>
    </row>
    <row r="322" spans="1:5">
      <c r="A322">
        <f t="shared" si="31"/>
        <v>643</v>
      </c>
      <c r="C322" s="34">
        <v>320</v>
      </c>
      <c r="D322" t="str">
        <f t="shared" ca="1" si="34"/>
        <v/>
      </c>
      <c r="E322">
        <v>320</v>
      </c>
    </row>
    <row r="323" spans="1:5">
      <c r="A323">
        <f t="shared" ref="A323:A386" si="35">3+C323*2</f>
        <v>645</v>
      </c>
      <c r="C323" s="34">
        <v>321</v>
      </c>
      <c r="D323" t="str">
        <f t="shared" ca="1" si="34"/>
        <v/>
      </c>
      <c r="E323">
        <v>321</v>
      </c>
    </row>
    <row r="324" spans="1:5">
      <c r="A324">
        <f t="shared" si="35"/>
        <v>647</v>
      </c>
      <c r="C324" s="34">
        <v>322</v>
      </c>
      <c r="D324" t="str">
        <f t="shared" ca="1" si="34"/>
        <v/>
      </c>
      <c r="E324">
        <v>322</v>
      </c>
    </row>
    <row r="325" spans="1:5">
      <c r="A325">
        <f t="shared" si="35"/>
        <v>649</v>
      </c>
      <c r="C325" s="34">
        <v>323</v>
      </c>
      <c r="D325" t="str">
        <f t="shared" ca="1" si="34"/>
        <v/>
      </c>
      <c r="E325">
        <v>323</v>
      </c>
    </row>
    <row r="326" spans="1:5">
      <c r="A326">
        <f t="shared" si="35"/>
        <v>651</v>
      </c>
      <c r="C326" s="34">
        <v>324</v>
      </c>
      <c r="D326" t="str">
        <f t="shared" ca="1" si="34"/>
        <v/>
      </c>
      <c r="E326">
        <v>324</v>
      </c>
    </row>
    <row r="327" spans="1:5">
      <c r="A327">
        <f t="shared" si="35"/>
        <v>653</v>
      </c>
      <c r="C327" s="34">
        <v>325</v>
      </c>
      <c r="D327" t="str">
        <f t="shared" ca="1" si="34"/>
        <v/>
      </c>
      <c r="E327">
        <v>325</v>
      </c>
    </row>
    <row r="328" spans="1:5">
      <c r="A328">
        <f t="shared" si="35"/>
        <v>655</v>
      </c>
      <c r="C328" s="34">
        <v>326</v>
      </c>
      <c r="D328" t="str">
        <f t="shared" ca="1" si="34"/>
        <v/>
      </c>
      <c r="E328">
        <v>326</v>
      </c>
    </row>
    <row r="329" spans="1:5">
      <c r="A329">
        <f t="shared" si="35"/>
        <v>657</v>
      </c>
      <c r="C329" s="34">
        <v>327</v>
      </c>
      <c r="D329" t="str">
        <f t="shared" ca="1" si="34"/>
        <v/>
      </c>
      <c r="E329">
        <v>327</v>
      </c>
    </row>
    <row r="330" spans="1:5">
      <c r="A330">
        <f t="shared" si="35"/>
        <v>659</v>
      </c>
      <c r="C330" s="34">
        <v>328</v>
      </c>
      <c r="D330" t="str">
        <f t="shared" ca="1" si="34"/>
        <v/>
      </c>
      <c r="E330">
        <v>328</v>
      </c>
    </row>
    <row r="331" spans="1:5">
      <c r="A331">
        <f t="shared" si="35"/>
        <v>661</v>
      </c>
      <c r="C331" s="34">
        <v>329</v>
      </c>
      <c r="D331" t="str">
        <f t="shared" ca="1" si="34"/>
        <v/>
      </c>
      <c r="E331">
        <v>329</v>
      </c>
    </row>
    <row r="332" spans="1:5">
      <c r="A332">
        <f t="shared" si="35"/>
        <v>663</v>
      </c>
      <c r="C332" s="34">
        <v>330</v>
      </c>
      <c r="D332" t="str">
        <f t="shared" ca="1" si="34"/>
        <v/>
      </c>
      <c r="E332">
        <v>330</v>
      </c>
    </row>
    <row r="333" spans="1:5">
      <c r="A333">
        <f t="shared" si="35"/>
        <v>665</v>
      </c>
      <c r="C333" s="34">
        <v>331</v>
      </c>
      <c r="D333" t="str">
        <f t="shared" ca="1" si="34"/>
        <v/>
      </c>
      <c r="E333">
        <v>331</v>
      </c>
    </row>
    <row r="334" spans="1:5">
      <c r="A334">
        <f t="shared" si="35"/>
        <v>667</v>
      </c>
      <c r="C334" s="34">
        <v>332</v>
      </c>
      <c r="D334" t="str">
        <f t="shared" ca="1" si="34"/>
        <v/>
      </c>
      <c r="E334">
        <v>332</v>
      </c>
    </row>
    <row r="335" spans="1:5">
      <c r="A335">
        <f t="shared" si="35"/>
        <v>669</v>
      </c>
      <c r="C335" s="34">
        <v>333</v>
      </c>
      <c r="D335" t="str">
        <f t="shared" ca="1" si="34"/>
        <v/>
      </c>
      <c r="E335">
        <v>333</v>
      </c>
    </row>
    <row r="336" spans="1:5">
      <c r="A336">
        <f t="shared" si="35"/>
        <v>671</v>
      </c>
      <c r="C336" s="34">
        <v>334</v>
      </c>
      <c r="D336" t="str">
        <f t="shared" ca="1" si="34"/>
        <v/>
      </c>
      <c r="E336">
        <v>334</v>
      </c>
    </row>
    <row r="337" spans="1:5">
      <c r="A337">
        <f t="shared" si="35"/>
        <v>673</v>
      </c>
      <c r="C337" s="34">
        <v>335</v>
      </c>
      <c r="D337" t="str">
        <f t="shared" ca="1" si="34"/>
        <v/>
      </c>
      <c r="E337">
        <v>335</v>
      </c>
    </row>
    <row r="338" spans="1:5">
      <c r="A338">
        <f t="shared" si="35"/>
        <v>675</v>
      </c>
      <c r="C338" s="34">
        <v>336</v>
      </c>
      <c r="D338" t="str">
        <f t="shared" ca="1" si="34"/>
        <v/>
      </c>
      <c r="E338">
        <v>336</v>
      </c>
    </row>
    <row r="339" spans="1:5">
      <c r="A339">
        <f t="shared" si="35"/>
        <v>677</v>
      </c>
      <c r="C339" s="34">
        <v>337</v>
      </c>
      <c r="D339" t="str">
        <f t="shared" ca="1" si="34"/>
        <v/>
      </c>
      <c r="E339">
        <v>337</v>
      </c>
    </row>
    <row r="340" spans="1:5">
      <c r="A340">
        <f t="shared" si="35"/>
        <v>679</v>
      </c>
      <c r="C340" s="34">
        <v>338</v>
      </c>
      <c r="D340" t="str">
        <f t="shared" ca="1" si="34"/>
        <v/>
      </c>
      <c r="E340">
        <v>338</v>
      </c>
    </row>
    <row r="341" spans="1:5">
      <c r="A341">
        <f t="shared" si="35"/>
        <v>681</v>
      </c>
      <c r="C341" s="34">
        <v>339</v>
      </c>
      <c r="D341" t="str">
        <f t="shared" ca="1" si="34"/>
        <v/>
      </c>
      <c r="E341">
        <v>339</v>
      </c>
    </row>
    <row r="342" spans="1:5">
      <c r="A342">
        <f t="shared" si="35"/>
        <v>683</v>
      </c>
      <c r="C342" s="34">
        <v>340</v>
      </c>
      <c r="D342" t="str">
        <f t="shared" ca="1" si="34"/>
        <v/>
      </c>
      <c r="E342">
        <v>340</v>
      </c>
    </row>
    <row r="343" spans="1:5">
      <c r="A343">
        <f t="shared" si="35"/>
        <v>685</v>
      </c>
      <c r="C343" s="34">
        <v>341</v>
      </c>
      <c r="D343" t="str">
        <f t="shared" ca="1" si="34"/>
        <v/>
      </c>
      <c r="E343">
        <v>341</v>
      </c>
    </row>
    <row r="344" spans="1:5">
      <c r="A344">
        <f t="shared" si="35"/>
        <v>687</v>
      </c>
      <c r="C344" s="34">
        <v>342</v>
      </c>
      <c r="D344" t="str">
        <f t="shared" ca="1" si="34"/>
        <v/>
      </c>
      <c r="E344">
        <v>342</v>
      </c>
    </row>
    <row r="345" spans="1:5">
      <c r="A345">
        <f t="shared" si="35"/>
        <v>689</v>
      </c>
      <c r="C345" s="34">
        <v>343</v>
      </c>
      <c r="D345" t="str">
        <f t="shared" ca="1" si="34"/>
        <v/>
      </c>
      <c r="E345">
        <v>343</v>
      </c>
    </row>
    <row r="346" spans="1:5">
      <c r="A346">
        <f t="shared" si="35"/>
        <v>691</v>
      </c>
      <c r="C346" s="34">
        <v>344</v>
      </c>
      <c r="D346" t="str">
        <f t="shared" ca="1" si="34"/>
        <v/>
      </c>
      <c r="E346">
        <v>344</v>
      </c>
    </row>
    <row r="347" spans="1:5">
      <c r="A347">
        <f t="shared" si="35"/>
        <v>693</v>
      </c>
      <c r="C347" s="34">
        <v>345</v>
      </c>
      <c r="D347" t="str">
        <f t="shared" ca="1" si="34"/>
        <v/>
      </c>
      <c r="E347">
        <v>345</v>
      </c>
    </row>
    <row r="348" spans="1:5">
      <c r="A348">
        <f t="shared" si="35"/>
        <v>695</v>
      </c>
      <c r="C348" s="34">
        <v>346</v>
      </c>
      <c r="D348" t="str">
        <f t="shared" ca="1" si="34"/>
        <v/>
      </c>
      <c r="E348">
        <v>346</v>
      </c>
    </row>
    <row r="349" spans="1:5">
      <c r="A349">
        <f t="shared" si="35"/>
        <v>697</v>
      </c>
      <c r="C349" s="34">
        <v>347</v>
      </c>
      <c r="D349" t="str">
        <f t="shared" ca="1" si="34"/>
        <v/>
      </c>
      <c r="E349">
        <v>347</v>
      </c>
    </row>
    <row r="350" spans="1:5">
      <c r="A350">
        <f t="shared" si="35"/>
        <v>699</v>
      </c>
      <c r="C350" s="34">
        <v>348</v>
      </c>
      <c r="D350" t="str">
        <f t="shared" ca="1" si="34"/>
        <v/>
      </c>
      <c r="E350">
        <v>348</v>
      </c>
    </row>
    <row r="351" spans="1:5">
      <c r="A351">
        <f t="shared" si="35"/>
        <v>701</v>
      </c>
      <c r="C351" s="34">
        <v>349</v>
      </c>
      <c r="D351" t="str">
        <f t="shared" ca="1" si="34"/>
        <v/>
      </c>
      <c r="E351">
        <v>349</v>
      </c>
    </row>
    <row r="352" spans="1:5">
      <c r="A352">
        <f t="shared" si="35"/>
        <v>703</v>
      </c>
      <c r="C352" s="34">
        <v>350</v>
      </c>
      <c r="D352" t="str">
        <f t="shared" ca="1" si="34"/>
        <v/>
      </c>
      <c r="E352">
        <v>350</v>
      </c>
    </row>
    <row r="353" spans="1:5">
      <c r="A353">
        <f t="shared" si="35"/>
        <v>705</v>
      </c>
      <c r="C353" s="34">
        <v>351</v>
      </c>
      <c r="D353" t="str">
        <f t="shared" ref="D353:D416" ca="1" si="36">IF(INDIRECT("Models!A"&amp;A353)=0,"",INDIRECT("Models!A"&amp;A353))</f>
        <v/>
      </c>
      <c r="E353">
        <v>351</v>
      </c>
    </row>
    <row r="354" spans="1:5">
      <c r="A354">
        <f t="shared" si="35"/>
        <v>707</v>
      </c>
      <c r="C354" s="34">
        <v>352</v>
      </c>
      <c r="D354" t="str">
        <f t="shared" ca="1" si="36"/>
        <v/>
      </c>
      <c r="E354">
        <v>352</v>
      </c>
    </row>
    <row r="355" spans="1:5">
      <c r="A355">
        <f t="shared" si="35"/>
        <v>709</v>
      </c>
      <c r="C355" s="34">
        <v>353</v>
      </c>
      <c r="D355" t="str">
        <f t="shared" ca="1" si="36"/>
        <v/>
      </c>
      <c r="E355">
        <v>353</v>
      </c>
    </row>
    <row r="356" spans="1:5">
      <c r="A356">
        <f t="shared" si="35"/>
        <v>711</v>
      </c>
      <c r="C356" s="34">
        <v>354</v>
      </c>
      <c r="D356" t="str">
        <f t="shared" ca="1" si="36"/>
        <v/>
      </c>
      <c r="E356">
        <v>354</v>
      </c>
    </row>
    <row r="357" spans="1:5">
      <c r="A357">
        <f t="shared" si="35"/>
        <v>713</v>
      </c>
      <c r="C357" s="34">
        <v>355</v>
      </c>
      <c r="D357" t="str">
        <f t="shared" ca="1" si="36"/>
        <v/>
      </c>
      <c r="E357">
        <v>355</v>
      </c>
    </row>
    <row r="358" spans="1:5">
      <c r="A358">
        <f t="shared" si="35"/>
        <v>715</v>
      </c>
      <c r="C358" s="34">
        <v>356</v>
      </c>
      <c r="D358" t="str">
        <f t="shared" ca="1" si="36"/>
        <v/>
      </c>
      <c r="E358">
        <v>356</v>
      </c>
    </row>
    <row r="359" spans="1:5">
      <c r="A359">
        <f t="shared" si="35"/>
        <v>717</v>
      </c>
      <c r="C359" s="34">
        <v>357</v>
      </c>
      <c r="D359" t="str">
        <f t="shared" ca="1" si="36"/>
        <v/>
      </c>
      <c r="E359">
        <v>357</v>
      </c>
    </row>
    <row r="360" spans="1:5">
      <c r="A360">
        <f t="shared" si="35"/>
        <v>719</v>
      </c>
      <c r="C360" s="34">
        <v>358</v>
      </c>
      <c r="D360" t="str">
        <f t="shared" ca="1" si="36"/>
        <v/>
      </c>
      <c r="E360">
        <v>358</v>
      </c>
    </row>
    <row r="361" spans="1:5">
      <c r="A361">
        <f t="shared" si="35"/>
        <v>721</v>
      </c>
      <c r="C361" s="34">
        <v>359</v>
      </c>
      <c r="D361" t="str">
        <f t="shared" ca="1" si="36"/>
        <v/>
      </c>
      <c r="E361">
        <v>359</v>
      </c>
    </row>
    <row r="362" spans="1:5">
      <c r="A362">
        <f t="shared" si="35"/>
        <v>723</v>
      </c>
      <c r="C362" s="34">
        <v>360</v>
      </c>
      <c r="D362" t="str">
        <f t="shared" ca="1" si="36"/>
        <v/>
      </c>
      <c r="E362">
        <v>360</v>
      </c>
    </row>
    <row r="363" spans="1:5">
      <c r="A363">
        <f t="shared" si="35"/>
        <v>725</v>
      </c>
      <c r="C363" s="34">
        <v>361</v>
      </c>
      <c r="D363" t="str">
        <f t="shared" ca="1" si="36"/>
        <v/>
      </c>
      <c r="E363">
        <v>361</v>
      </c>
    </row>
    <row r="364" spans="1:5">
      <c r="A364">
        <f t="shared" si="35"/>
        <v>727</v>
      </c>
      <c r="C364" s="34">
        <v>362</v>
      </c>
      <c r="D364" t="str">
        <f t="shared" ca="1" si="36"/>
        <v/>
      </c>
      <c r="E364">
        <v>362</v>
      </c>
    </row>
    <row r="365" spans="1:5">
      <c r="A365">
        <f t="shared" si="35"/>
        <v>729</v>
      </c>
      <c r="C365" s="34">
        <v>363</v>
      </c>
      <c r="D365" t="str">
        <f t="shared" ca="1" si="36"/>
        <v/>
      </c>
      <c r="E365">
        <v>363</v>
      </c>
    </row>
    <row r="366" spans="1:5">
      <c r="A366">
        <f t="shared" si="35"/>
        <v>731</v>
      </c>
      <c r="C366" s="34">
        <v>364</v>
      </c>
      <c r="D366" t="str">
        <f t="shared" ca="1" si="36"/>
        <v/>
      </c>
      <c r="E366">
        <v>364</v>
      </c>
    </row>
    <row r="367" spans="1:5">
      <c r="A367">
        <f t="shared" si="35"/>
        <v>733</v>
      </c>
      <c r="C367" s="34">
        <v>365</v>
      </c>
      <c r="D367" t="str">
        <f t="shared" ca="1" si="36"/>
        <v/>
      </c>
      <c r="E367">
        <v>365</v>
      </c>
    </row>
    <row r="368" spans="1:5">
      <c r="A368">
        <f t="shared" si="35"/>
        <v>735</v>
      </c>
      <c r="C368" s="34">
        <v>366</v>
      </c>
      <c r="D368" t="str">
        <f t="shared" ca="1" si="36"/>
        <v/>
      </c>
      <c r="E368">
        <v>366</v>
      </c>
    </row>
    <row r="369" spans="1:5">
      <c r="A369">
        <f t="shared" si="35"/>
        <v>737</v>
      </c>
      <c r="C369" s="34">
        <v>367</v>
      </c>
      <c r="D369" t="str">
        <f t="shared" ca="1" si="36"/>
        <v/>
      </c>
      <c r="E369">
        <v>367</v>
      </c>
    </row>
    <row r="370" spans="1:5">
      <c r="A370">
        <f t="shared" si="35"/>
        <v>739</v>
      </c>
      <c r="C370" s="34">
        <v>368</v>
      </c>
      <c r="D370" t="str">
        <f t="shared" ca="1" si="36"/>
        <v/>
      </c>
      <c r="E370">
        <v>368</v>
      </c>
    </row>
    <row r="371" spans="1:5">
      <c r="A371">
        <f t="shared" si="35"/>
        <v>741</v>
      </c>
      <c r="C371" s="34">
        <v>369</v>
      </c>
      <c r="D371" t="str">
        <f t="shared" ca="1" si="36"/>
        <v/>
      </c>
      <c r="E371">
        <v>369</v>
      </c>
    </row>
    <row r="372" spans="1:5">
      <c r="A372">
        <f t="shared" si="35"/>
        <v>743</v>
      </c>
      <c r="C372" s="34">
        <v>370</v>
      </c>
      <c r="D372" t="str">
        <f t="shared" ca="1" si="36"/>
        <v/>
      </c>
      <c r="E372">
        <v>370</v>
      </c>
    </row>
    <row r="373" spans="1:5">
      <c r="A373">
        <f t="shared" si="35"/>
        <v>745</v>
      </c>
      <c r="C373" s="34">
        <v>371</v>
      </c>
      <c r="D373" t="str">
        <f t="shared" ca="1" si="36"/>
        <v/>
      </c>
      <c r="E373">
        <v>371</v>
      </c>
    </row>
    <row r="374" spans="1:5">
      <c r="A374">
        <f t="shared" si="35"/>
        <v>747</v>
      </c>
      <c r="C374" s="34">
        <v>372</v>
      </c>
      <c r="D374" t="str">
        <f t="shared" ca="1" si="36"/>
        <v/>
      </c>
      <c r="E374">
        <v>372</v>
      </c>
    </row>
    <row r="375" spans="1:5">
      <c r="A375">
        <f t="shared" si="35"/>
        <v>749</v>
      </c>
      <c r="C375" s="34">
        <v>373</v>
      </c>
      <c r="D375" t="str">
        <f t="shared" ca="1" si="36"/>
        <v/>
      </c>
      <c r="E375">
        <v>373</v>
      </c>
    </row>
    <row r="376" spans="1:5">
      <c r="A376">
        <f t="shared" si="35"/>
        <v>751</v>
      </c>
      <c r="C376" s="34">
        <v>374</v>
      </c>
      <c r="D376" t="str">
        <f t="shared" ca="1" si="36"/>
        <v/>
      </c>
      <c r="E376">
        <v>374</v>
      </c>
    </row>
    <row r="377" spans="1:5">
      <c r="A377">
        <f t="shared" si="35"/>
        <v>753</v>
      </c>
      <c r="C377" s="34">
        <v>375</v>
      </c>
      <c r="D377" t="str">
        <f t="shared" ca="1" si="36"/>
        <v/>
      </c>
      <c r="E377">
        <v>375</v>
      </c>
    </row>
    <row r="378" spans="1:5">
      <c r="A378">
        <f t="shared" si="35"/>
        <v>755</v>
      </c>
      <c r="C378" s="34">
        <v>376</v>
      </c>
      <c r="D378" t="str">
        <f t="shared" ca="1" si="36"/>
        <v/>
      </c>
      <c r="E378">
        <v>376</v>
      </c>
    </row>
    <row r="379" spans="1:5">
      <c r="A379">
        <f t="shared" si="35"/>
        <v>757</v>
      </c>
      <c r="C379" s="34">
        <v>377</v>
      </c>
      <c r="D379" t="str">
        <f t="shared" ca="1" si="36"/>
        <v/>
      </c>
      <c r="E379">
        <v>377</v>
      </c>
    </row>
    <row r="380" spans="1:5">
      <c r="A380">
        <f t="shared" si="35"/>
        <v>759</v>
      </c>
      <c r="C380" s="34">
        <v>378</v>
      </c>
      <c r="D380" t="str">
        <f t="shared" ca="1" si="36"/>
        <v/>
      </c>
      <c r="E380">
        <v>378</v>
      </c>
    </row>
    <row r="381" spans="1:5">
      <c r="A381">
        <f t="shared" si="35"/>
        <v>761</v>
      </c>
      <c r="C381" s="34">
        <v>379</v>
      </c>
      <c r="D381" t="str">
        <f t="shared" ca="1" si="36"/>
        <v/>
      </c>
      <c r="E381">
        <v>379</v>
      </c>
    </row>
    <row r="382" spans="1:5">
      <c r="A382">
        <f t="shared" si="35"/>
        <v>763</v>
      </c>
      <c r="C382" s="34">
        <v>380</v>
      </c>
      <c r="D382" t="str">
        <f t="shared" ca="1" si="36"/>
        <v/>
      </c>
      <c r="E382">
        <v>380</v>
      </c>
    </row>
    <row r="383" spans="1:5">
      <c r="A383">
        <f t="shared" si="35"/>
        <v>765</v>
      </c>
      <c r="C383" s="34">
        <v>381</v>
      </c>
      <c r="D383" t="str">
        <f t="shared" ca="1" si="36"/>
        <v/>
      </c>
      <c r="E383">
        <v>381</v>
      </c>
    </row>
    <row r="384" spans="1:5">
      <c r="A384">
        <f t="shared" si="35"/>
        <v>767</v>
      </c>
      <c r="C384" s="34">
        <v>382</v>
      </c>
      <c r="D384" t="str">
        <f t="shared" ca="1" si="36"/>
        <v/>
      </c>
      <c r="E384">
        <v>382</v>
      </c>
    </row>
    <row r="385" spans="1:5">
      <c r="A385">
        <f t="shared" si="35"/>
        <v>769</v>
      </c>
      <c r="C385" s="34">
        <v>383</v>
      </c>
      <c r="D385" t="str">
        <f t="shared" ca="1" si="36"/>
        <v/>
      </c>
      <c r="E385">
        <v>383</v>
      </c>
    </row>
    <row r="386" spans="1:5">
      <c r="A386">
        <f t="shared" si="35"/>
        <v>771</v>
      </c>
      <c r="C386" s="34">
        <v>384</v>
      </c>
      <c r="D386" t="str">
        <f t="shared" ca="1" si="36"/>
        <v/>
      </c>
      <c r="E386">
        <v>384</v>
      </c>
    </row>
    <row r="387" spans="1:5">
      <c r="A387">
        <f t="shared" ref="A387:A450" si="37">3+C387*2</f>
        <v>773</v>
      </c>
      <c r="C387" s="34">
        <v>385</v>
      </c>
      <c r="D387" t="str">
        <f t="shared" ca="1" si="36"/>
        <v/>
      </c>
      <c r="E387">
        <v>385</v>
      </c>
    </row>
    <row r="388" spans="1:5">
      <c r="A388">
        <f t="shared" si="37"/>
        <v>775</v>
      </c>
      <c r="C388" s="34">
        <v>386</v>
      </c>
      <c r="D388" t="str">
        <f t="shared" ca="1" si="36"/>
        <v/>
      </c>
      <c r="E388">
        <v>386</v>
      </c>
    </row>
    <row r="389" spans="1:5">
      <c r="A389">
        <f t="shared" si="37"/>
        <v>777</v>
      </c>
      <c r="C389" s="34">
        <v>387</v>
      </c>
      <c r="D389" t="str">
        <f t="shared" ca="1" si="36"/>
        <v/>
      </c>
      <c r="E389">
        <v>387</v>
      </c>
    </row>
    <row r="390" spans="1:5">
      <c r="A390">
        <f t="shared" si="37"/>
        <v>779</v>
      </c>
      <c r="C390" s="34">
        <v>388</v>
      </c>
      <c r="D390" t="str">
        <f t="shared" ca="1" si="36"/>
        <v/>
      </c>
      <c r="E390">
        <v>388</v>
      </c>
    </row>
    <row r="391" spans="1:5">
      <c r="A391">
        <f t="shared" si="37"/>
        <v>781</v>
      </c>
      <c r="C391" s="34">
        <v>389</v>
      </c>
      <c r="D391" t="str">
        <f t="shared" ca="1" si="36"/>
        <v/>
      </c>
      <c r="E391">
        <v>389</v>
      </c>
    </row>
    <row r="392" spans="1:5">
      <c r="A392">
        <f t="shared" si="37"/>
        <v>783</v>
      </c>
      <c r="C392" s="34">
        <v>390</v>
      </c>
      <c r="D392" t="str">
        <f t="shared" ca="1" si="36"/>
        <v/>
      </c>
      <c r="E392">
        <v>390</v>
      </c>
    </row>
    <row r="393" spans="1:5">
      <c r="A393">
        <f t="shared" si="37"/>
        <v>785</v>
      </c>
      <c r="C393" s="34">
        <v>391</v>
      </c>
      <c r="D393" t="str">
        <f t="shared" ca="1" si="36"/>
        <v/>
      </c>
      <c r="E393">
        <v>391</v>
      </c>
    </row>
    <row r="394" spans="1:5">
      <c r="A394">
        <f t="shared" si="37"/>
        <v>787</v>
      </c>
      <c r="C394" s="34">
        <v>392</v>
      </c>
      <c r="D394" t="str">
        <f t="shared" ca="1" si="36"/>
        <v/>
      </c>
      <c r="E394">
        <v>392</v>
      </c>
    </row>
    <row r="395" spans="1:5">
      <c r="A395">
        <f t="shared" si="37"/>
        <v>789</v>
      </c>
      <c r="C395" s="34">
        <v>393</v>
      </c>
      <c r="D395" t="str">
        <f t="shared" ca="1" si="36"/>
        <v/>
      </c>
      <c r="E395">
        <v>393</v>
      </c>
    </row>
    <row r="396" spans="1:5">
      <c r="A396">
        <f t="shared" si="37"/>
        <v>791</v>
      </c>
      <c r="C396" s="34">
        <v>394</v>
      </c>
      <c r="D396" t="str">
        <f t="shared" ca="1" si="36"/>
        <v/>
      </c>
      <c r="E396">
        <v>394</v>
      </c>
    </row>
    <row r="397" spans="1:5">
      <c r="A397">
        <f t="shared" si="37"/>
        <v>793</v>
      </c>
      <c r="C397" s="34">
        <v>395</v>
      </c>
      <c r="D397" t="str">
        <f t="shared" ca="1" si="36"/>
        <v/>
      </c>
      <c r="E397">
        <v>395</v>
      </c>
    </row>
    <row r="398" spans="1:5">
      <c r="A398">
        <f t="shared" si="37"/>
        <v>795</v>
      </c>
      <c r="C398" s="34">
        <v>396</v>
      </c>
      <c r="D398" t="str">
        <f t="shared" ca="1" si="36"/>
        <v/>
      </c>
      <c r="E398">
        <v>396</v>
      </c>
    </row>
    <row r="399" spans="1:5">
      <c r="A399">
        <f t="shared" si="37"/>
        <v>797</v>
      </c>
      <c r="C399" s="34">
        <v>397</v>
      </c>
      <c r="D399" t="str">
        <f t="shared" ca="1" si="36"/>
        <v/>
      </c>
      <c r="E399">
        <v>397</v>
      </c>
    </row>
    <row r="400" spans="1:5">
      <c r="A400">
        <f t="shared" si="37"/>
        <v>799</v>
      </c>
      <c r="C400" s="34">
        <v>398</v>
      </c>
      <c r="D400" t="str">
        <f t="shared" ca="1" si="36"/>
        <v/>
      </c>
      <c r="E400">
        <v>398</v>
      </c>
    </row>
    <row r="401" spans="1:5">
      <c r="A401">
        <f t="shared" si="37"/>
        <v>801</v>
      </c>
      <c r="C401" s="34">
        <v>399</v>
      </c>
      <c r="D401" t="str">
        <f t="shared" ca="1" si="36"/>
        <v/>
      </c>
      <c r="E401">
        <v>399</v>
      </c>
    </row>
    <row r="402" spans="1:5">
      <c r="A402">
        <f t="shared" si="37"/>
        <v>803</v>
      </c>
      <c r="C402" s="34">
        <v>400</v>
      </c>
      <c r="D402" t="str">
        <f t="shared" ca="1" si="36"/>
        <v/>
      </c>
      <c r="E402">
        <v>400</v>
      </c>
    </row>
    <row r="403" spans="1:5">
      <c r="A403">
        <f t="shared" si="37"/>
        <v>805</v>
      </c>
      <c r="C403" s="34">
        <v>401</v>
      </c>
      <c r="D403" t="str">
        <f t="shared" ca="1" si="36"/>
        <v/>
      </c>
      <c r="E403">
        <v>401</v>
      </c>
    </row>
    <row r="404" spans="1:5">
      <c r="A404">
        <f t="shared" si="37"/>
        <v>807</v>
      </c>
      <c r="C404" s="34">
        <v>402</v>
      </c>
      <c r="D404" t="str">
        <f t="shared" ca="1" si="36"/>
        <v/>
      </c>
      <c r="E404">
        <v>402</v>
      </c>
    </row>
    <row r="405" spans="1:5">
      <c r="A405">
        <f t="shared" si="37"/>
        <v>809</v>
      </c>
      <c r="C405" s="34">
        <v>403</v>
      </c>
      <c r="D405" t="str">
        <f t="shared" ca="1" si="36"/>
        <v/>
      </c>
      <c r="E405">
        <v>403</v>
      </c>
    </row>
    <row r="406" spans="1:5">
      <c r="A406">
        <f t="shared" si="37"/>
        <v>811</v>
      </c>
      <c r="C406" s="34">
        <v>404</v>
      </c>
      <c r="D406" t="str">
        <f t="shared" ca="1" si="36"/>
        <v/>
      </c>
      <c r="E406">
        <v>404</v>
      </c>
    </row>
    <row r="407" spans="1:5">
      <c r="A407">
        <f t="shared" si="37"/>
        <v>813</v>
      </c>
      <c r="C407" s="34">
        <v>405</v>
      </c>
      <c r="D407" t="str">
        <f t="shared" ca="1" si="36"/>
        <v/>
      </c>
      <c r="E407">
        <v>405</v>
      </c>
    </row>
    <row r="408" spans="1:5">
      <c r="A408">
        <f t="shared" si="37"/>
        <v>815</v>
      </c>
      <c r="C408" s="34">
        <v>406</v>
      </c>
      <c r="D408" t="str">
        <f t="shared" ca="1" si="36"/>
        <v/>
      </c>
      <c r="E408">
        <v>406</v>
      </c>
    </row>
    <row r="409" spans="1:5">
      <c r="A409">
        <f t="shared" si="37"/>
        <v>817</v>
      </c>
      <c r="C409" s="34">
        <v>407</v>
      </c>
      <c r="D409" t="str">
        <f t="shared" ca="1" si="36"/>
        <v/>
      </c>
      <c r="E409">
        <v>407</v>
      </c>
    </row>
    <row r="410" spans="1:5">
      <c r="A410">
        <f t="shared" si="37"/>
        <v>819</v>
      </c>
      <c r="C410" s="34">
        <v>408</v>
      </c>
      <c r="D410" t="str">
        <f t="shared" ca="1" si="36"/>
        <v/>
      </c>
      <c r="E410">
        <v>408</v>
      </c>
    </row>
    <row r="411" spans="1:5">
      <c r="A411">
        <f t="shared" si="37"/>
        <v>821</v>
      </c>
      <c r="C411" s="34">
        <v>409</v>
      </c>
      <c r="D411" t="str">
        <f t="shared" ca="1" si="36"/>
        <v/>
      </c>
      <c r="E411">
        <v>409</v>
      </c>
    </row>
    <row r="412" spans="1:5">
      <c r="A412">
        <f t="shared" si="37"/>
        <v>823</v>
      </c>
      <c r="C412" s="34">
        <v>410</v>
      </c>
      <c r="D412" t="str">
        <f t="shared" ca="1" si="36"/>
        <v/>
      </c>
      <c r="E412">
        <v>410</v>
      </c>
    </row>
    <row r="413" spans="1:5">
      <c r="A413">
        <f t="shared" si="37"/>
        <v>825</v>
      </c>
      <c r="C413" s="34">
        <v>411</v>
      </c>
      <c r="D413" t="str">
        <f t="shared" ca="1" si="36"/>
        <v/>
      </c>
      <c r="E413">
        <v>411</v>
      </c>
    </row>
    <row r="414" spans="1:5">
      <c r="A414">
        <f t="shared" si="37"/>
        <v>827</v>
      </c>
      <c r="C414" s="34">
        <v>412</v>
      </c>
      <c r="D414" t="str">
        <f t="shared" ca="1" si="36"/>
        <v/>
      </c>
      <c r="E414">
        <v>412</v>
      </c>
    </row>
    <row r="415" spans="1:5">
      <c r="A415">
        <f t="shared" si="37"/>
        <v>829</v>
      </c>
      <c r="C415" s="34">
        <v>413</v>
      </c>
      <c r="D415" t="str">
        <f t="shared" ca="1" si="36"/>
        <v/>
      </c>
      <c r="E415">
        <v>413</v>
      </c>
    </row>
    <row r="416" spans="1:5">
      <c r="A416">
        <f t="shared" si="37"/>
        <v>831</v>
      </c>
      <c r="C416" s="34">
        <v>414</v>
      </c>
      <c r="D416" t="str">
        <f t="shared" ca="1" si="36"/>
        <v/>
      </c>
      <c r="E416">
        <v>414</v>
      </c>
    </row>
    <row r="417" spans="1:5">
      <c r="A417">
        <f t="shared" si="37"/>
        <v>833</v>
      </c>
      <c r="C417" s="34">
        <v>415</v>
      </c>
      <c r="D417" t="str">
        <f t="shared" ref="D417:D452" ca="1" si="38">IF(INDIRECT("Models!A"&amp;A417)=0,"",INDIRECT("Models!A"&amp;A417))</f>
        <v/>
      </c>
      <c r="E417">
        <v>415</v>
      </c>
    </row>
    <row r="418" spans="1:5">
      <c r="A418">
        <f t="shared" si="37"/>
        <v>835</v>
      </c>
      <c r="C418" s="34">
        <v>416</v>
      </c>
      <c r="D418" t="str">
        <f t="shared" ca="1" si="38"/>
        <v/>
      </c>
      <c r="E418">
        <v>416</v>
      </c>
    </row>
    <row r="419" spans="1:5">
      <c r="A419">
        <f t="shared" si="37"/>
        <v>837</v>
      </c>
      <c r="C419" s="34">
        <v>417</v>
      </c>
      <c r="D419" t="str">
        <f t="shared" ca="1" si="38"/>
        <v/>
      </c>
      <c r="E419">
        <v>417</v>
      </c>
    </row>
    <row r="420" spans="1:5">
      <c r="A420">
        <f t="shared" si="37"/>
        <v>839</v>
      </c>
      <c r="C420" s="34">
        <v>418</v>
      </c>
      <c r="D420" t="str">
        <f t="shared" ca="1" si="38"/>
        <v/>
      </c>
      <c r="E420">
        <v>418</v>
      </c>
    </row>
    <row r="421" spans="1:5">
      <c r="A421">
        <f t="shared" si="37"/>
        <v>841</v>
      </c>
      <c r="C421" s="34">
        <v>419</v>
      </c>
      <c r="D421" t="str">
        <f t="shared" ca="1" si="38"/>
        <v/>
      </c>
      <c r="E421">
        <v>419</v>
      </c>
    </row>
    <row r="422" spans="1:5">
      <c r="A422">
        <f t="shared" si="37"/>
        <v>843</v>
      </c>
      <c r="C422" s="34">
        <v>420</v>
      </c>
      <c r="D422" t="str">
        <f t="shared" ca="1" si="38"/>
        <v/>
      </c>
      <c r="E422">
        <v>420</v>
      </c>
    </row>
    <row r="423" spans="1:5">
      <c r="A423">
        <f t="shared" si="37"/>
        <v>845</v>
      </c>
      <c r="C423" s="34">
        <v>421</v>
      </c>
      <c r="D423" t="str">
        <f t="shared" ca="1" si="38"/>
        <v/>
      </c>
      <c r="E423">
        <v>421</v>
      </c>
    </row>
    <row r="424" spans="1:5">
      <c r="A424">
        <f t="shared" si="37"/>
        <v>847</v>
      </c>
      <c r="C424" s="34">
        <v>422</v>
      </c>
      <c r="D424" t="str">
        <f t="shared" ca="1" si="38"/>
        <v/>
      </c>
      <c r="E424">
        <v>422</v>
      </c>
    </row>
    <row r="425" spans="1:5">
      <c r="A425">
        <f t="shared" si="37"/>
        <v>849</v>
      </c>
      <c r="C425" s="34">
        <v>423</v>
      </c>
      <c r="D425" t="str">
        <f t="shared" ca="1" si="38"/>
        <v/>
      </c>
      <c r="E425">
        <v>423</v>
      </c>
    </row>
    <row r="426" spans="1:5">
      <c r="A426">
        <f t="shared" si="37"/>
        <v>851</v>
      </c>
      <c r="C426" s="34">
        <v>424</v>
      </c>
      <c r="D426" t="str">
        <f t="shared" ca="1" si="38"/>
        <v/>
      </c>
      <c r="E426">
        <v>424</v>
      </c>
    </row>
    <row r="427" spans="1:5">
      <c r="A427">
        <f t="shared" si="37"/>
        <v>853</v>
      </c>
      <c r="C427" s="34">
        <v>425</v>
      </c>
      <c r="D427" t="str">
        <f t="shared" ca="1" si="38"/>
        <v/>
      </c>
      <c r="E427">
        <v>425</v>
      </c>
    </row>
    <row r="428" spans="1:5">
      <c r="A428">
        <f t="shared" si="37"/>
        <v>855</v>
      </c>
      <c r="C428" s="34">
        <v>426</v>
      </c>
      <c r="D428" t="str">
        <f t="shared" ca="1" si="38"/>
        <v/>
      </c>
      <c r="E428">
        <v>426</v>
      </c>
    </row>
    <row r="429" spans="1:5">
      <c r="A429">
        <f t="shared" si="37"/>
        <v>857</v>
      </c>
      <c r="C429" s="34">
        <v>427</v>
      </c>
      <c r="D429" t="str">
        <f t="shared" ca="1" si="38"/>
        <v/>
      </c>
      <c r="E429">
        <v>427</v>
      </c>
    </row>
    <row r="430" spans="1:5">
      <c r="A430">
        <f t="shared" si="37"/>
        <v>859</v>
      </c>
      <c r="C430" s="34">
        <v>428</v>
      </c>
      <c r="D430" t="str">
        <f t="shared" ca="1" si="38"/>
        <v/>
      </c>
      <c r="E430">
        <v>428</v>
      </c>
    </row>
    <row r="431" spans="1:5">
      <c r="A431">
        <f t="shared" si="37"/>
        <v>861</v>
      </c>
      <c r="C431" s="34">
        <v>429</v>
      </c>
      <c r="D431" t="str">
        <f t="shared" ca="1" si="38"/>
        <v/>
      </c>
      <c r="E431">
        <v>429</v>
      </c>
    </row>
    <row r="432" spans="1:5">
      <c r="A432">
        <f t="shared" si="37"/>
        <v>863</v>
      </c>
      <c r="C432" s="34">
        <v>430</v>
      </c>
      <c r="D432" t="str">
        <f t="shared" ca="1" si="38"/>
        <v/>
      </c>
      <c r="E432">
        <v>430</v>
      </c>
    </row>
    <row r="433" spans="1:5">
      <c r="A433">
        <f t="shared" si="37"/>
        <v>865</v>
      </c>
      <c r="C433" s="34">
        <v>431</v>
      </c>
      <c r="D433" t="str">
        <f t="shared" ca="1" si="38"/>
        <v/>
      </c>
      <c r="E433">
        <v>431</v>
      </c>
    </row>
    <row r="434" spans="1:5">
      <c r="A434">
        <f t="shared" si="37"/>
        <v>867</v>
      </c>
      <c r="C434" s="34">
        <v>432</v>
      </c>
      <c r="D434" t="str">
        <f t="shared" ca="1" si="38"/>
        <v/>
      </c>
      <c r="E434">
        <v>432</v>
      </c>
    </row>
    <row r="435" spans="1:5">
      <c r="A435">
        <f t="shared" si="37"/>
        <v>869</v>
      </c>
      <c r="C435" s="34">
        <v>433</v>
      </c>
      <c r="D435" t="str">
        <f t="shared" ca="1" si="38"/>
        <v/>
      </c>
      <c r="E435">
        <v>433</v>
      </c>
    </row>
    <row r="436" spans="1:5">
      <c r="A436">
        <f t="shared" si="37"/>
        <v>871</v>
      </c>
      <c r="C436" s="34">
        <v>434</v>
      </c>
      <c r="D436" t="str">
        <f t="shared" ca="1" si="38"/>
        <v/>
      </c>
      <c r="E436">
        <v>434</v>
      </c>
    </row>
    <row r="437" spans="1:5">
      <c r="A437">
        <f t="shared" si="37"/>
        <v>873</v>
      </c>
      <c r="C437" s="34">
        <v>435</v>
      </c>
      <c r="D437" t="str">
        <f t="shared" ca="1" si="38"/>
        <v/>
      </c>
      <c r="E437">
        <v>435</v>
      </c>
    </row>
    <row r="438" spans="1:5">
      <c r="A438">
        <f t="shared" si="37"/>
        <v>875</v>
      </c>
      <c r="C438" s="34">
        <v>436</v>
      </c>
      <c r="D438" t="str">
        <f t="shared" ca="1" si="38"/>
        <v/>
      </c>
      <c r="E438">
        <v>436</v>
      </c>
    </row>
    <row r="439" spans="1:5">
      <c r="A439">
        <f t="shared" si="37"/>
        <v>877</v>
      </c>
      <c r="C439" s="34">
        <v>437</v>
      </c>
      <c r="D439" t="str">
        <f t="shared" ca="1" si="38"/>
        <v/>
      </c>
      <c r="E439">
        <v>437</v>
      </c>
    </row>
    <row r="440" spans="1:5">
      <c r="A440">
        <f t="shared" si="37"/>
        <v>879</v>
      </c>
      <c r="C440" s="34">
        <v>438</v>
      </c>
      <c r="D440" t="str">
        <f t="shared" ca="1" si="38"/>
        <v/>
      </c>
      <c r="E440">
        <v>438</v>
      </c>
    </row>
    <row r="441" spans="1:5">
      <c r="A441">
        <f t="shared" si="37"/>
        <v>881</v>
      </c>
      <c r="C441" s="34">
        <v>439</v>
      </c>
      <c r="D441" t="str">
        <f t="shared" ca="1" si="38"/>
        <v/>
      </c>
      <c r="E441">
        <v>439</v>
      </c>
    </row>
    <row r="442" spans="1:5">
      <c r="A442">
        <f t="shared" si="37"/>
        <v>883</v>
      </c>
      <c r="C442" s="34">
        <v>440</v>
      </c>
      <c r="D442" t="str">
        <f t="shared" ca="1" si="38"/>
        <v/>
      </c>
      <c r="E442">
        <v>440</v>
      </c>
    </row>
    <row r="443" spans="1:5">
      <c r="A443">
        <f t="shared" si="37"/>
        <v>885</v>
      </c>
      <c r="C443" s="34">
        <v>441</v>
      </c>
      <c r="D443" t="str">
        <f t="shared" ca="1" si="38"/>
        <v/>
      </c>
      <c r="E443">
        <v>441</v>
      </c>
    </row>
    <row r="444" spans="1:5">
      <c r="A444">
        <f t="shared" si="37"/>
        <v>887</v>
      </c>
      <c r="C444" s="34">
        <v>442</v>
      </c>
      <c r="D444" t="str">
        <f t="shared" ca="1" si="38"/>
        <v/>
      </c>
      <c r="E444">
        <v>442</v>
      </c>
    </row>
    <row r="445" spans="1:5">
      <c r="A445">
        <f t="shared" si="37"/>
        <v>889</v>
      </c>
      <c r="C445" s="34">
        <v>443</v>
      </c>
      <c r="D445" t="str">
        <f t="shared" ca="1" si="38"/>
        <v/>
      </c>
      <c r="E445">
        <v>443</v>
      </c>
    </row>
    <row r="446" spans="1:5">
      <c r="A446">
        <f t="shared" si="37"/>
        <v>891</v>
      </c>
      <c r="C446" s="34">
        <v>444</v>
      </c>
      <c r="D446" t="str">
        <f t="shared" ca="1" si="38"/>
        <v/>
      </c>
      <c r="E446">
        <v>444</v>
      </c>
    </row>
    <row r="447" spans="1:5">
      <c r="A447">
        <f t="shared" si="37"/>
        <v>893</v>
      </c>
      <c r="C447" s="34">
        <v>445</v>
      </c>
      <c r="D447" t="str">
        <f t="shared" ca="1" si="38"/>
        <v/>
      </c>
      <c r="E447">
        <v>445</v>
      </c>
    </row>
    <row r="448" spans="1:5">
      <c r="A448">
        <f t="shared" si="37"/>
        <v>895</v>
      </c>
      <c r="C448" s="34">
        <v>446</v>
      </c>
      <c r="D448" t="str">
        <f t="shared" ca="1" si="38"/>
        <v/>
      </c>
      <c r="E448">
        <v>446</v>
      </c>
    </row>
    <row r="449" spans="1:5">
      <c r="A449">
        <f t="shared" si="37"/>
        <v>897</v>
      </c>
      <c r="C449" s="34">
        <v>447</v>
      </c>
      <c r="D449" t="str">
        <f t="shared" ca="1" si="38"/>
        <v/>
      </c>
      <c r="E449">
        <v>447</v>
      </c>
    </row>
    <row r="450" spans="1:5">
      <c r="A450">
        <f t="shared" si="37"/>
        <v>899</v>
      </c>
      <c r="C450" s="34">
        <v>448</v>
      </c>
      <c r="D450" t="str">
        <f t="shared" ca="1" si="38"/>
        <v/>
      </c>
      <c r="E450">
        <v>448</v>
      </c>
    </row>
    <row r="451" spans="1:5">
      <c r="A451">
        <f>3+C451*2</f>
        <v>901</v>
      </c>
      <c r="C451" s="34">
        <v>449</v>
      </c>
      <c r="D451" t="str">
        <f t="shared" ca="1" si="38"/>
        <v/>
      </c>
      <c r="E451">
        <v>449</v>
      </c>
    </row>
    <row r="452" spans="1:5">
      <c r="A452">
        <f>3+C452*2</f>
        <v>903</v>
      </c>
      <c r="C452" s="34">
        <v>450</v>
      </c>
      <c r="D452" t="str">
        <f t="shared" ca="1" si="38"/>
        <v/>
      </c>
      <c r="E452">
        <v>450</v>
      </c>
    </row>
    <row r="453" spans="1:5">
      <c r="A453">
        <f t="shared" ref="A453:A502" si="39">3+C453*2</f>
        <v>905</v>
      </c>
      <c r="C453" s="34">
        <v>451</v>
      </c>
      <c r="D453" t="str">
        <f t="shared" ref="D453:D502" ca="1" si="40">IF(INDIRECT("Models!A"&amp;A453)=0,"",INDIRECT("Models!A"&amp;A453))</f>
        <v/>
      </c>
      <c r="E453">
        <v>451</v>
      </c>
    </row>
    <row r="454" spans="1:5">
      <c r="A454">
        <f t="shared" si="39"/>
        <v>907</v>
      </c>
      <c r="C454" s="34">
        <v>452</v>
      </c>
      <c r="D454" t="str">
        <f t="shared" ca="1" si="40"/>
        <v/>
      </c>
      <c r="E454">
        <v>452</v>
      </c>
    </row>
    <row r="455" spans="1:5">
      <c r="A455">
        <f t="shared" si="39"/>
        <v>909</v>
      </c>
      <c r="C455" s="34">
        <v>453</v>
      </c>
      <c r="D455" t="str">
        <f t="shared" ca="1" si="40"/>
        <v/>
      </c>
      <c r="E455">
        <v>453</v>
      </c>
    </row>
    <row r="456" spans="1:5">
      <c r="A456">
        <f t="shared" si="39"/>
        <v>911</v>
      </c>
      <c r="C456" s="34">
        <v>454</v>
      </c>
      <c r="D456" t="str">
        <f t="shared" ca="1" si="40"/>
        <v/>
      </c>
      <c r="E456">
        <v>454</v>
      </c>
    </row>
    <row r="457" spans="1:5">
      <c r="A457">
        <f t="shared" si="39"/>
        <v>913</v>
      </c>
      <c r="C457" s="34">
        <v>455</v>
      </c>
      <c r="D457" t="str">
        <f t="shared" ca="1" si="40"/>
        <v/>
      </c>
      <c r="E457">
        <v>455</v>
      </c>
    </row>
    <row r="458" spans="1:5">
      <c r="A458">
        <f t="shared" si="39"/>
        <v>915</v>
      </c>
      <c r="C458" s="34">
        <v>456</v>
      </c>
      <c r="D458" t="str">
        <f t="shared" ca="1" si="40"/>
        <v/>
      </c>
      <c r="E458">
        <v>456</v>
      </c>
    </row>
    <row r="459" spans="1:5">
      <c r="A459">
        <f t="shared" si="39"/>
        <v>917</v>
      </c>
      <c r="C459" s="34">
        <v>457</v>
      </c>
      <c r="D459" t="str">
        <f t="shared" ca="1" si="40"/>
        <v/>
      </c>
      <c r="E459">
        <v>457</v>
      </c>
    </row>
    <row r="460" spans="1:5">
      <c r="A460">
        <f t="shared" si="39"/>
        <v>919</v>
      </c>
      <c r="C460" s="34">
        <v>458</v>
      </c>
      <c r="D460" t="str">
        <f t="shared" ca="1" si="40"/>
        <v/>
      </c>
      <c r="E460">
        <v>458</v>
      </c>
    </row>
    <row r="461" spans="1:5">
      <c r="A461">
        <f t="shared" si="39"/>
        <v>921</v>
      </c>
      <c r="C461" s="34">
        <v>459</v>
      </c>
      <c r="D461" t="str">
        <f t="shared" ca="1" si="40"/>
        <v/>
      </c>
      <c r="E461">
        <v>459</v>
      </c>
    </row>
    <row r="462" spans="1:5">
      <c r="A462">
        <f t="shared" si="39"/>
        <v>923</v>
      </c>
      <c r="C462" s="34">
        <v>460</v>
      </c>
      <c r="D462" t="str">
        <f t="shared" ca="1" si="40"/>
        <v/>
      </c>
      <c r="E462">
        <v>460</v>
      </c>
    </row>
    <row r="463" spans="1:5">
      <c r="A463">
        <f t="shared" si="39"/>
        <v>925</v>
      </c>
      <c r="C463" s="34">
        <v>461</v>
      </c>
      <c r="D463" t="str">
        <f t="shared" ca="1" si="40"/>
        <v/>
      </c>
      <c r="E463">
        <v>461</v>
      </c>
    </row>
    <row r="464" spans="1:5">
      <c r="A464">
        <f t="shared" si="39"/>
        <v>927</v>
      </c>
      <c r="C464" s="34">
        <v>462</v>
      </c>
      <c r="D464" t="str">
        <f t="shared" ca="1" si="40"/>
        <v/>
      </c>
      <c r="E464">
        <v>462</v>
      </c>
    </row>
    <row r="465" spans="1:5">
      <c r="A465">
        <f t="shared" si="39"/>
        <v>929</v>
      </c>
      <c r="C465" s="34">
        <v>463</v>
      </c>
      <c r="D465" t="str">
        <f t="shared" ca="1" si="40"/>
        <v/>
      </c>
      <c r="E465">
        <v>463</v>
      </c>
    </row>
    <row r="466" spans="1:5">
      <c r="A466">
        <f t="shared" si="39"/>
        <v>931</v>
      </c>
      <c r="C466" s="34">
        <v>464</v>
      </c>
      <c r="D466" t="str">
        <f t="shared" ca="1" si="40"/>
        <v/>
      </c>
      <c r="E466">
        <v>464</v>
      </c>
    </row>
    <row r="467" spans="1:5">
      <c r="A467">
        <f t="shared" si="39"/>
        <v>933</v>
      </c>
      <c r="C467" s="34">
        <v>465</v>
      </c>
      <c r="D467" t="str">
        <f t="shared" ca="1" si="40"/>
        <v/>
      </c>
      <c r="E467">
        <v>465</v>
      </c>
    </row>
    <row r="468" spans="1:5">
      <c r="A468">
        <f t="shared" si="39"/>
        <v>935</v>
      </c>
      <c r="C468" s="34">
        <v>466</v>
      </c>
      <c r="D468" t="str">
        <f t="shared" ca="1" si="40"/>
        <v/>
      </c>
      <c r="E468">
        <v>466</v>
      </c>
    </row>
    <row r="469" spans="1:5">
      <c r="A469">
        <f t="shared" si="39"/>
        <v>937</v>
      </c>
      <c r="C469" s="34">
        <v>467</v>
      </c>
      <c r="D469" t="str">
        <f t="shared" ca="1" si="40"/>
        <v/>
      </c>
      <c r="E469">
        <v>467</v>
      </c>
    </row>
    <row r="470" spans="1:5">
      <c r="A470">
        <f t="shared" si="39"/>
        <v>939</v>
      </c>
      <c r="C470" s="34">
        <v>468</v>
      </c>
      <c r="D470" t="str">
        <f t="shared" ca="1" si="40"/>
        <v/>
      </c>
      <c r="E470">
        <v>468</v>
      </c>
    </row>
    <row r="471" spans="1:5">
      <c r="A471">
        <f t="shared" si="39"/>
        <v>941</v>
      </c>
      <c r="C471" s="34">
        <v>469</v>
      </c>
      <c r="D471" t="str">
        <f t="shared" ca="1" si="40"/>
        <v/>
      </c>
      <c r="E471">
        <v>469</v>
      </c>
    </row>
    <row r="472" spans="1:5">
      <c r="A472">
        <f t="shared" si="39"/>
        <v>943</v>
      </c>
      <c r="C472" s="34">
        <v>470</v>
      </c>
      <c r="D472" t="str">
        <f t="shared" ca="1" si="40"/>
        <v/>
      </c>
      <c r="E472">
        <v>470</v>
      </c>
    </row>
    <row r="473" spans="1:5">
      <c r="A473">
        <f t="shared" si="39"/>
        <v>945</v>
      </c>
      <c r="C473" s="34">
        <v>471</v>
      </c>
      <c r="D473" t="str">
        <f t="shared" ca="1" si="40"/>
        <v/>
      </c>
      <c r="E473">
        <v>471</v>
      </c>
    </row>
    <row r="474" spans="1:5">
      <c r="A474">
        <f t="shared" si="39"/>
        <v>947</v>
      </c>
      <c r="C474" s="34">
        <v>472</v>
      </c>
      <c r="D474" t="str">
        <f t="shared" ca="1" si="40"/>
        <v/>
      </c>
      <c r="E474">
        <v>472</v>
      </c>
    </row>
    <row r="475" spans="1:5">
      <c r="A475">
        <f t="shared" si="39"/>
        <v>949</v>
      </c>
      <c r="C475" s="34">
        <v>473</v>
      </c>
      <c r="D475" t="str">
        <f t="shared" ca="1" si="40"/>
        <v/>
      </c>
      <c r="E475">
        <v>473</v>
      </c>
    </row>
    <row r="476" spans="1:5">
      <c r="A476">
        <f t="shared" si="39"/>
        <v>951</v>
      </c>
      <c r="C476" s="34">
        <v>474</v>
      </c>
      <c r="D476" t="str">
        <f t="shared" ca="1" si="40"/>
        <v/>
      </c>
      <c r="E476">
        <v>474</v>
      </c>
    </row>
    <row r="477" spans="1:5">
      <c r="A477">
        <f t="shared" si="39"/>
        <v>953</v>
      </c>
      <c r="C477" s="34">
        <v>475</v>
      </c>
      <c r="D477" t="str">
        <f t="shared" ca="1" si="40"/>
        <v/>
      </c>
      <c r="E477">
        <v>475</v>
      </c>
    </row>
    <row r="478" spans="1:5">
      <c r="A478">
        <f t="shared" si="39"/>
        <v>955</v>
      </c>
      <c r="C478" s="34">
        <v>476</v>
      </c>
      <c r="D478" t="str">
        <f t="shared" ca="1" si="40"/>
        <v/>
      </c>
      <c r="E478">
        <v>476</v>
      </c>
    </row>
    <row r="479" spans="1:5">
      <c r="A479">
        <f t="shared" si="39"/>
        <v>957</v>
      </c>
      <c r="C479" s="34">
        <v>477</v>
      </c>
      <c r="D479" t="str">
        <f t="shared" ca="1" si="40"/>
        <v/>
      </c>
      <c r="E479">
        <v>477</v>
      </c>
    </row>
    <row r="480" spans="1:5">
      <c r="A480">
        <f t="shared" si="39"/>
        <v>959</v>
      </c>
      <c r="C480" s="34">
        <v>478</v>
      </c>
      <c r="D480" t="str">
        <f t="shared" ca="1" si="40"/>
        <v/>
      </c>
      <c r="E480">
        <v>478</v>
      </c>
    </row>
    <row r="481" spans="1:5">
      <c r="A481">
        <f t="shared" si="39"/>
        <v>961</v>
      </c>
      <c r="C481" s="34">
        <v>479</v>
      </c>
      <c r="D481" t="str">
        <f t="shared" ca="1" si="40"/>
        <v/>
      </c>
      <c r="E481">
        <v>479</v>
      </c>
    </row>
    <row r="482" spans="1:5">
      <c r="A482">
        <f t="shared" si="39"/>
        <v>963</v>
      </c>
      <c r="C482" s="34">
        <v>480</v>
      </c>
      <c r="D482" t="str">
        <f t="shared" ca="1" si="40"/>
        <v/>
      </c>
      <c r="E482">
        <v>480</v>
      </c>
    </row>
    <row r="483" spans="1:5">
      <c r="A483">
        <f t="shared" si="39"/>
        <v>965</v>
      </c>
      <c r="C483" s="34">
        <v>481</v>
      </c>
      <c r="D483" t="str">
        <f t="shared" ca="1" si="40"/>
        <v/>
      </c>
      <c r="E483">
        <v>481</v>
      </c>
    </row>
    <row r="484" spans="1:5">
      <c r="A484">
        <f t="shared" si="39"/>
        <v>967</v>
      </c>
      <c r="C484" s="34">
        <v>482</v>
      </c>
      <c r="D484" t="str">
        <f t="shared" ca="1" si="40"/>
        <v/>
      </c>
      <c r="E484">
        <v>482</v>
      </c>
    </row>
    <row r="485" spans="1:5">
      <c r="A485">
        <f t="shared" si="39"/>
        <v>969</v>
      </c>
      <c r="C485" s="34">
        <v>483</v>
      </c>
      <c r="D485" t="str">
        <f t="shared" ca="1" si="40"/>
        <v/>
      </c>
      <c r="E485">
        <v>483</v>
      </c>
    </row>
    <row r="486" spans="1:5">
      <c r="A486">
        <f t="shared" si="39"/>
        <v>971</v>
      </c>
      <c r="C486" s="34">
        <v>484</v>
      </c>
      <c r="D486" t="str">
        <f t="shared" ca="1" si="40"/>
        <v/>
      </c>
      <c r="E486">
        <v>484</v>
      </c>
    </row>
    <row r="487" spans="1:5">
      <c r="A487">
        <f t="shared" si="39"/>
        <v>973</v>
      </c>
      <c r="C487" s="34">
        <v>485</v>
      </c>
      <c r="D487" t="str">
        <f t="shared" ca="1" si="40"/>
        <v/>
      </c>
      <c r="E487">
        <v>485</v>
      </c>
    </row>
    <row r="488" spans="1:5">
      <c r="A488">
        <f t="shared" si="39"/>
        <v>975</v>
      </c>
      <c r="C488" s="34">
        <v>486</v>
      </c>
      <c r="D488" t="str">
        <f t="shared" ca="1" si="40"/>
        <v/>
      </c>
      <c r="E488">
        <v>486</v>
      </c>
    </row>
    <row r="489" spans="1:5">
      <c r="A489">
        <f t="shared" si="39"/>
        <v>977</v>
      </c>
      <c r="C489" s="34">
        <v>487</v>
      </c>
      <c r="D489" t="str">
        <f t="shared" ca="1" si="40"/>
        <v/>
      </c>
      <c r="E489">
        <v>487</v>
      </c>
    </row>
    <row r="490" spans="1:5">
      <c r="A490">
        <f t="shared" si="39"/>
        <v>979</v>
      </c>
      <c r="C490" s="34">
        <v>488</v>
      </c>
      <c r="D490" t="str">
        <f t="shared" ca="1" si="40"/>
        <v/>
      </c>
      <c r="E490">
        <v>488</v>
      </c>
    </row>
    <row r="491" spans="1:5">
      <c r="A491">
        <f t="shared" si="39"/>
        <v>981</v>
      </c>
      <c r="C491" s="34">
        <v>489</v>
      </c>
      <c r="D491" t="str">
        <f t="shared" ca="1" si="40"/>
        <v/>
      </c>
      <c r="E491">
        <v>489</v>
      </c>
    </row>
    <row r="492" spans="1:5">
      <c r="A492">
        <f t="shared" si="39"/>
        <v>983</v>
      </c>
      <c r="C492" s="34">
        <v>490</v>
      </c>
      <c r="D492" t="str">
        <f t="shared" ca="1" si="40"/>
        <v/>
      </c>
      <c r="E492">
        <v>490</v>
      </c>
    </row>
    <row r="493" spans="1:5">
      <c r="A493">
        <f t="shared" si="39"/>
        <v>985</v>
      </c>
      <c r="C493" s="34">
        <v>491</v>
      </c>
      <c r="D493" t="str">
        <f t="shared" ca="1" si="40"/>
        <v/>
      </c>
      <c r="E493">
        <v>491</v>
      </c>
    </row>
    <row r="494" spans="1:5">
      <c r="A494">
        <f t="shared" si="39"/>
        <v>987</v>
      </c>
      <c r="C494" s="34">
        <v>492</v>
      </c>
      <c r="D494" t="str">
        <f t="shared" ca="1" si="40"/>
        <v/>
      </c>
      <c r="E494">
        <v>492</v>
      </c>
    </row>
    <row r="495" spans="1:5">
      <c r="A495">
        <f t="shared" si="39"/>
        <v>989</v>
      </c>
      <c r="C495" s="34">
        <v>493</v>
      </c>
      <c r="D495" t="str">
        <f t="shared" ca="1" si="40"/>
        <v/>
      </c>
      <c r="E495">
        <v>493</v>
      </c>
    </row>
    <row r="496" spans="1:5">
      <c r="A496">
        <f t="shared" si="39"/>
        <v>991</v>
      </c>
      <c r="C496" s="34">
        <v>494</v>
      </c>
      <c r="D496" t="str">
        <f t="shared" ca="1" si="40"/>
        <v/>
      </c>
      <c r="E496">
        <v>494</v>
      </c>
    </row>
    <row r="497" spans="1:5">
      <c r="A497">
        <f t="shared" si="39"/>
        <v>993</v>
      </c>
      <c r="C497" s="34">
        <v>495</v>
      </c>
      <c r="D497" t="str">
        <f t="shared" ca="1" si="40"/>
        <v/>
      </c>
      <c r="E497">
        <v>495</v>
      </c>
    </row>
    <row r="498" spans="1:5">
      <c r="A498">
        <f t="shared" si="39"/>
        <v>995</v>
      </c>
      <c r="C498" s="34">
        <v>496</v>
      </c>
      <c r="D498" t="str">
        <f t="shared" ca="1" si="40"/>
        <v/>
      </c>
      <c r="E498">
        <v>496</v>
      </c>
    </row>
    <row r="499" spans="1:5">
      <c r="A499">
        <f t="shared" si="39"/>
        <v>997</v>
      </c>
      <c r="C499" s="34">
        <v>497</v>
      </c>
      <c r="D499" t="str">
        <f t="shared" ca="1" si="40"/>
        <v/>
      </c>
      <c r="E499">
        <v>497</v>
      </c>
    </row>
    <row r="500" spans="1:5">
      <c r="A500">
        <f t="shared" si="39"/>
        <v>999</v>
      </c>
      <c r="C500" s="34">
        <v>498</v>
      </c>
      <c r="D500" t="str">
        <f t="shared" ca="1" si="40"/>
        <v/>
      </c>
      <c r="E500">
        <v>498</v>
      </c>
    </row>
    <row r="501" spans="1:5">
      <c r="A501">
        <f t="shared" si="39"/>
        <v>1001</v>
      </c>
      <c r="C501" s="34">
        <v>499</v>
      </c>
      <c r="D501" t="str">
        <f t="shared" ca="1" si="40"/>
        <v/>
      </c>
      <c r="E501">
        <v>499</v>
      </c>
    </row>
    <row r="502" spans="1:5">
      <c r="A502">
        <f t="shared" si="39"/>
        <v>1003</v>
      </c>
      <c r="C502" s="34">
        <v>500</v>
      </c>
      <c r="D502" t="str">
        <f t="shared" ca="1" si="40"/>
        <v/>
      </c>
      <c r="E502">
        <v>500</v>
      </c>
    </row>
    <row r="503" spans="1:5">
      <c r="A503">
        <f t="shared" ref="A503:A566" si="41">3+C503*2</f>
        <v>1005</v>
      </c>
      <c r="C503" s="34">
        <v>501</v>
      </c>
      <c r="D503" t="str">
        <f t="shared" ref="D503:D566" ca="1" si="42">IF(INDIRECT("Models!A"&amp;A503)=0,"",INDIRECT("Models!A"&amp;A503))</f>
        <v/>
      </c>
      <c r="E503">
        <v>501</v>
      </c>
    </row>
    <row r="504" spans="1:5">
      <c r="A504">
        <f t="shared" si="41"/>
        <v>1007</v>
      </c>
      <c r="C504" s="34">
        <v>502</v>
      </c>
      <c r="D504" t="str">
        <f t="shared" ca="1" si="42"/>
        <v/>
      </c>
      <c r="E504">
        <v>502</v>
      </c>
    </row>
    <row r="505" spans="1:5">
      <c r="A505">
        <f t="shared" si="41"/>
        <v>1009</v>
      </c>
      <c r="C505" s="34">
        <v>503</v>
      </c>
      <c r="D505" t="str">
        <f t="shared" ca="1" si="42"/>
        <v/>
      </c>
      <c r="E505">
        <v>503</v>
      </c>
    </row>
    <row r="506" spans="1:5">
      <c r="A506">
        <f t="shared" si="41"/>
        <v>1011</v>
      </c>
      <c r="C506" s="34">
        <v>504</v>
      </c>
      <c r="D506" t="str">
        <f t="shared" ca="1" si="42"/>
        <v/>
      </c>
      <c r="E506">
        <v>504</v>
      </c>
    </row>
    <row r="507" spans="1:5">
      <c r="A507">
        <f t="shared" si="41"/>
        <v>1013</v>
      </c>
      <c r="C507" s="34">
        <v>505</v>
      </c>
      <c r="D507" t="str">
        <f t="shared" ca="1" si="42"/>
        <v/>
      </c>
      <c r="E507">
        <v>505</v>
      </c>
    </row>
    <row r="508" spans="1:5">
      <c r="A508">
        <f t="shared" si="41"/>
        <v>1015</v>
      </c>
      <c r="C508" s="34">
        <v>506</v>
      </c>
      <c r="D508" t="str">
        <f t="shared" ca="1" si="42"/>
        <v/>
      </c>
      <c r="E508">
        <v>506</v>
      </c>
    </row>
    <row r="509" spans="1:5">
      <c r="A509">
        <f t="shared" si="41"/>
        <v>1017</v>
      </c>
      <c r="C509" s="34">
        <v>507</v>
      </c>
      <c r="D509" t="str">
        <f t="shared" ca="1" si="42"/>
        <v/>
      </c>
      <c r="E509">
        <v>507</v>
      </c>
    </row>
    <row r="510" spans="1:5">
      <c r="A510">
        <f t="shared" si="41"/>
        <v>1019</v>
      </c>
      <c r="C510" s="34">
        <v>508</v>
      </c>
      <c r="D510" t="str">
        <f t="shared" ca="1" si="42"/>
        <v/>
      </c>
      <c r="E510">
        <v>508</v>
      </c>
    </row>
    <row r="511" spans="1:5">
      <c r="A511">
        <f t="shared" si="41"/>
        <v>1021</v>
      </c>
      <c r="C511" s="34">
        <v>509</v>
      </c>
      <c r="D511" t="str">
        <f t="shared" ca="1" si="42"/>
        <v/>
      </c>
      <c r="E511">
        <v>509</v>
      </c>
    </row>
    <row r="512" spans="1:5">
      <c r="A512">
        <f t="shared" si="41"/>
        <v>1023</v>
      </c>
      <c r="C512" s="34">
        <v>510</v>
      </c>
      <c r="D512" t="str">
        <f t="shared" ca="1" si="42"/>
        <v/>
      </c>
      <c r="E512">
        <v>510</v>
      </c>
    </row>
    <row r="513" spans="1:5">
      <c r="A513">
        <f t="shared" si="41"/>
        <v>1025</v>
      </c>
      <c r="C513" s="34">
        <v>511</v>
      </c>
      <c r="D513" t="str">
        <f t="shared" ca="1" si="42"/>
        <v/>
      </c>
      <c r="E513">
        <v>511</v>
      </c>
    </row>
    <row r="514" spans="1:5">
      <c r="A514">
        <f t="shared" si="41"/>
        <v>1027</v>
      </c>
      <c r="C514" s="34">
        <v>512</v>
      </c>
      <c r="D514" t="str">
        <f t="shared" ca="1" si="42"/>
        <v/>
      </c>
      <c r="E514">
        <v>512</v>
      </c>
    </row>
    <row r="515" spans="1:5">
      <c r="A515">
        <f t="shared" si="41"/>
        <v>1029</v>
      </c>
      <c r="C515" s="34">
        <v>513</v>
      </c>
      <c r="D515" t="str">
        <f t="shared" ca="1" si="42"/>
        <v/>
      </c>
      <c r="E515">
        <v>513</v>
      </c>
    </row>
    <row r="516" spans="1:5">
      <c r="A516">
        <f t="shared" si="41"/>
        <v>1031</v>
      </c>
      <c r="C516" s="34">
        <v>514</v>
      </c>
      <c r="D516" t="str">
        <f t="shared" ca="1" si="42"/>
        <v/>
      </c>
      <c r="E516">
        <v>514</v>
      </c>
    </row>
    <row r="517" spans="1:5">
      <c r="A517">
        <f t="shared" si="41"/>
        <v>1033</v>
      </c>
      <c r="C517" s="34">
        <v>515</v>
      </c>
      <c r="D517" t="str">
        <f t="shared" ca="1" si="42"/>
        <v/>
      </c>
      <c r="E517">
        <v>515</v>
      </c>
    </row>
    <row r="518" spans="1:5">
      <c r="A518">
        <f t="shared" si="41"/>
        <v>1035</v>
      </c>
      <c r="C518" s="34">
        <v>516</v>
      </c>
      <c r="D518" t="str">
        <f t="shared" ca="1" si="42"/>
        <v/>
      </c>
      <c r="E518">
        <v>516</v>
      </c>
    </row>
    <row r="519" spans="1:5">
      <c r="A519">
        <f t="shared" si="41"/>
        <v>1037</v>
      </c>
      <c r="C519" s="34">
        <v>517</v>
      </c>
      <c r="D519" t="str">
        <f t="shared" ca="1" si="42"/>
        <v/>
      </c>
      <c r="E519">
        <v>517</v>
      </c>
    </row>
    <row r="520" spans="1:5">
      <c r="A520">
        <f t="shared" si="41"/>
        <v>1039</v>
      </c>
      <c r="C520" s="34">
        <v>518</v>
      </c>
      <c r="D520" t="str">
        <f t="shared" ca="1" si="42"/>
        <v/>
      </c>
      <c r="E520">
        <v>518</v>
      </c>
    </row>
    <row r="521" spans="1:5">
      <c r="A521">
        <f t="shared" si="41"/>
        <v>1041</v>
      </c>
      <c r="C521" s="34">
        <v>519</v>
      </c>
      <c r="D521" t="str">
        <f t="shared" ca="1" si="42"/>
        <v/>
      </c>
      <c r="E521">
        <v>519</v>
      </c>
    </row>
    <row r="522" spans="1:5">
      <c r="A522">
        <f t="shared" si="41"/>
        <v>1043</v>
      </c>
      <c r="C522" s="34">
        <v>520</v>
      </c>
      <c r="D522" t="str">
        <f t="shared" ca="1" si="42"/>
        <v/>
      </c>
      <c r="E522">
        <v>520</v>
      </c>
    </row>
    <row r="523" spans="1:5">
      <c r="A523">
        <f t="shared" si="41"/>
        <v>1045</v>
      </c>
      <c r="C523" s="34">
        <v>521</v>
      </c>
      <c r="D523" t="str">
        <f t="shared" ca="1" si="42"/>
        <v/>
      </c>
      <c r="E523">
        <v>521</v>
      </c>
    </row>
    <row r="524" spans="1:5">
      <c r="A524">
        <f t="shared" si="41"/>
        <v>1047</v>
      </c>
      <c r="C524" s="34">
        <v>522</v>
      </c>
      <c r="D524" t="str">
        <f t="shared" ca="1" si="42"/>
        <v/>
      </c>
      <c r="E524">
        <v>522</v>
      </c>
    </row>
    <row r="525" spans="1:5">
      <c r="A525">
        <f t="shared" si="41"/>
        <v>1049</v>
      </c>
      <c r="C525" s="34">
        <v>523</v>
      </c>
      <c r="D525" t="str">
        <f t="shared" ca="1" si="42"/>
        <v/>
      </c>
      <c r="E525">
        <v>523</v>
      </c>
    </row>
    <row r="526" spans="1:5">
      <c r="A526">
        <f t="shared" si="41"/>
        <v>1051</v>
      </c>
      <c r="C526" s="34">
        <v>524</v>
      </c>
      <c r="D526" t="str">
        <f t="shared" ca="1" si="42"/>
        <v/>
      </c>
      <c r="E526">
        <v>524</v>
      </c>
    </row>
    <row r="527" spans="1:5">
      <c r="A527">
        <f t="shared" si="41"/>
        <v>1053</v>
      </c>
      <c r="C527" s="34">
        <v>525</v>
      </c>
      <c r="D527" t="str">
        <f t="shared" ca="1" si="42"/>
        <v/>
      </c>
      <c r="E527">
        <v>525</v>
      </c>
    </row>
    <row r="528" spans="1:5">
      <c r="A528">
        <f t="shared" si="41"/>
        <v>1055</v>
      </c>
      <c r="C528" s="34">
        <v>526</v>
      </c>
      <c r="D528" t="str">
        <f t="shared" ca="1" si="42"/>
        <v/>
      </c>
      <c r="E528">
        <v>526</v>
      </c>
    </row>
    <row r="529" spans="1:5">
      <c r="A529">
        <f t="shared" si="41"/>
        <v>1057</v>
      </c>
      <c r="C529" s="34">
        <v>527</v>
      </c>
      <c r="D529" t="str">
        <f t="shared" ca="1" si="42"/>
        <v/>
      </c>
      <c r="E529">
        <v>527</v>
      </c>
    </row>
    <row r="530" spans="1:5">
      <c r="A530">
        <f t="shared" si="41"/>
        <v>1059</v>
      </c>
      <c r="C530" s="34">
        <v>528</v>
      </c>
      <c r="D530" t="str">
        <f t="shared" ca="1" si="42"/>
        <v/>
      </c>
      <c r="E530">
        <v>528</v>
      </c>
    </row>
    <row r="531" spans="1:5">
      <c r="A531">
        <f t="shared" si="41"/>
        <v>1061</v>
      </c>
      <c r="C531" s="34">
        <v>529</v>
      </c>
      <c r="D531" t="str">
        <f t="shared" ca="1" si="42"/>
        <v/>
      </c>
      <c r="E531">
        <v>529</v>
      </c>
    </row>
    <row r="532" spans="1:5">
      <c r="A532">
        <f t="shared" si="41"/>
        <v>1063</v>
      </c>
      <c r="C532" s="34">
        <v>530</v>
      </c>
      <c r="D532" t="str">
        <f t="shared" ca="1" si="42"/>
        <v/>
      </c>
      <c r="E532">
        <v>530</v>
      </c>
    </row>
    <row r="533" spans="1:5">
      <c r="A533">
        <f t="shared" si="41"/>
        <v>1065</v>
      </c>
      <c r="C533" s="34">
        <v>531</v>
      </c>
      <c r="D533" t="str">
        <f t="shared" ca="1" si="42"/>
        <v/>
      </c>
      <c r="E533">
        <v>531</v>
      </c>
    </row>
    <row r="534" spans="1:5">
      <c r="A534">
        <f t="shared" si="41"/>
        <v>1067</v>
      </c>
      <c r="C534" s="34">
        <v>532</v>
      </c>
      <c r="D534" t="str">
        <f t="shared" ca="1" si="42"/>
        <v/>
      </c>
      <c r="E534">
        <v>532</v>
      </c>
    </row>
    <row r="535" spans="1:5">
      <c r="A535">
        <f t="shared" si="41"/>
        <v>1069</v>
      </c>
      <c r="C535" s="34">
        <v>533</v>
      </c>
      <c r="D535" t="str">
        <f t="shared" ca="1" si="42"/>
        <v/>
      </c>
      <c r="E535">
        <v>533</v>
      </c>
    </row>
    <row r="536" spans="1:5">
      <c r="A536">
        <f t="shared" si="41"/>
        <v>1071</v>
      </c>
      <c r="C536" s="34">
        <v>534</v>
      </c>
      <c r="D536" t="str">
        <f t="shared" ca="1" si="42"/>
        <v/>
      </c>
      <c r="E536">
        <v>534</v>
      </c>
    </row>
    <row r="537" spans="1:5">
      <c r="A537">
        <f t="shared" si="41"/>
        <v>1073</v>
      </c>
      <c r="C537" s="34">
        <v>535</v>
      </c>
      <c r="D537" t="str">
        <f t="shared" ca="1" si="42"/>
        <v/>
      </c>
      <c r="E537">
        <v>535</v>
      </c>
    </row>
    <row r="538" spans="1:5">
      <c r="A538">
        <f t="shared" si="41"/>
        <v>1075</v>
      </c>
      <c r="C538" s="34">
        <v>536</v>
      </c>
      <c r="D538" t="str">
        <f t="shared" ca="1" si="42"/>
        <v/>
      </c>
      <c r="E538">
        <v>536</v>
      </c>
    </row>
    <row r="539" spans="1:5">
      <c r="A539">
        <f t="shared" si="41"/>
        <v>1077</v>
      </c>
      <c r="C539" s="34">
        <v>537</v>
      </c>
      <c r="D539" t="str">
        <f t="shared" ca="1" si="42"/>
        <v/>
      </c>
      <c r="E539">
        <v>537</v>
      </c>
    </row>
    <row r="540" spans="1:5">
      <c r="A540">
        <f t="shared" si="41"/>
        <v>1079</v>
      </c>
      <c r="C540" s="34">
        <v>538</v>
      </c>
      <c r="D540" t="str">
        <f t="shared" ca="1" si="42"/>
        <v/>
      </c>
      <c r="E540">
        <v>538</v>
      </c>
    </row>
    <row r="541" spans="1:5">
      <c r="A541">
        <f t="shared" si="41"/>
        <v>1081</v>
      </c>
      <c r="C541" s="34">
        <v>539</v>
      </c>
      <c r="D541" t="str">
        <f t="shared" ca="1" si="42"/>
        <v/>
      </c>
      <c r="E541">
        <v>539</v>
      </c>
    </row>
    <row r="542" spans="1:5">
      <c r="A542">
        <f t="shared" si="41"/>
        <v>1083</v>
      </c>
      <c r="C542" s="34">
        <v>540</v>
      </c>
      <c r="D542" t="str">
        <f t="shared" ca="1" si="42"/>
        <v/>
      </c>
      <c r="E542">
        <v>540</v>
      </c>
    </row>
    <row r="543" spans="1:5">
      <c r="A543">
        <f t="shared" si="41"/>
        <v>1085</v>
      </c>
      <c r="C543" s="34">
        <v>541</v>
      </c>
      <c r="D543" t="str">
        <f t="shared" ca="1" si="42"/>
        <v/>
      </c>
      <c r="E543">
        <v>541</v>
      </c>
    </row>
    <row r="544" spans="1:5">
      <c r="A544">
        <f t="shared" si="41"/>
        <v>1087</v>
      </c>
      <c r="C544" s="34">
        <v>542</v>
      </c>
      <c r="D544" t="str">
        <f t="shared" ca="1" si="42"/>
        <v/>
      </c>
      <c r="E544">
        <v>542</v>
      </c>
    </row>
    <row r="545" spans="1:5">
      <c r="A545">
        <f t="shared" si="41"/>
        <v>1089</v>
      </c>
      <c r="C545" s="34">
        <v>543</v>
      </c>
      <c r="D545" t="str">
        <f t="shared" ca="1" si="42"/>
        <v/>
      </c>
      <c r="E545">
        <v>543</v>
      </c>
    </row>
    <row r="546" spans="1:5">
      <c r="A546">
        <f t="shared" si="41"/>
        <v>1091</v>
      </c>
      <c r="C546" s="34">
        <v>544</v>
      </c>
      <c r="D546" t="str">
        <f t="shared" ca="1" si="42"/>
        <v/>
      </c>
      <c r="E546">
        <v>544</v>
      </c>
    </row>
    <row r="547" spans="1:5">
      <c r="A547">
        <f t="shared" si="41"/>
        <v>1093</v>
      </c>
      <c r="C547" s="34">
        <v>545</v>
      </c>
      <c r="D547" t="str">
        <f t="shared" ca="1" si="42"/>
        <v/>
      </c>
      <c r="E547">
        <v>545</v>
      </c>
    </row>
    <row r="548" spans="1:5">
      <c r="A548">
        <f t="shared" si="41"/>
        <v>1095</v>
      </c>
      <c r="C548" s="34">
        <v>546</v>
      </c>
      <c r="D548" t="str">
        <f t="shared" ca="1" si="42"/>
        <v/>
      </c>
      <c r="E548">
        <v>546</v>
      </c>
    </row>
    <row r="549" spans="1:5">
      <c r="A549">
        <f t="shared" si="41"/>
        <v>1097</v>
      </c>
      <c r="C549" s="34">
        <v>547</v>
      </c>
      <c r="D549" t="str">
        <f t="shared" ca="1" si="42"/>
        <v/>
      </c>
      <c r="E549">
        <v>547</v>
      </c>
    </row>
    <row r="550" spans="1:5">
      <c r="A550">
        <f t="shared" si="41"/>
        <v>1099</v>
      </c>
      <c r="C550" s="34">
        <v>548</v>
      </c>
      <c r="D550" t="str">
        <f t="shared" ca="1" si="42"/>
        <v/>
      </c>
      <c r="E550">
        <v>548</v>
      </c>
    </row>
    <row r="551" spans="1:5">
      <c r="A551">
        <f t="shared" si="41"/>
        <v>1101</v>
      </c>
      <c r="C551" s="34">
        <v>549</v>
      </c>
      <c r="D551" t="str">
        <f t="shared" ca="1" si="42"/>
        <v/>
      </c>
      <c r="E551">
        <v>549</v>
      </c>
    </row>
    <row r="552" spans="1:5">
      <c r="A552">
        <f t="shared" si="41"/>
        <v>1103</v>
      </c>
      <c r="C552" s="34">
        <v>550</v>
      </c>
      <c r="D552" t="str">
        <f t="shared" ca="1" si="42"/>
        <v/>
      </c>
      <c r="E552">
        <v>550</v>
      </c>
    </row>
    <row r="553" spans="1:5">
      <c r="A553">
        <f t="shared" si="41"/>
        <v>1105</v>
      </c>
      <c r="C553" s="34">
        <v>551</v>
      </c>
      <c r="D553" t="str">
        <f t="shared" ca="1" si="42"/>
        <v/>
      </c>
      <c r="E553">
        <v>551</v>
      </c>
    </row>
    <row r="554" spans="1:5">
      <c r="A554">
        <f t="shared" si="41"/>
        <v>1107</v>
      </c>
      <c r="C554" s="34">
        <v>552</v>
      </c>
      <c r="D554" t="str">
        <f t="shared" ca="1" si="42"/>
        <v/>
      </c>
      <c r="E554">
        <v>552</v>
      </c>
    </row>
    <row r="555" spans="1:5">
      <c r="A555">
        <f t="shared" si="41"/>
        <v>1109</v>
      </c>
      <c r="C555" s="34">
        <v>553</v>
      </c>
      <c r="D555" t="str">
        <f t="shared" ca="1" si="42"/>
        <v/>
      </c>
      <c r="E555">
        <v>553</v>
      </c>
    </row>
    <row r="556" spans="1:5">
      <c r="A556">
        <f t="shared" si="41"/>
        <v>1111</v>
      </c>
      <c r="C556" s="34">
        <v>554</v>
      </c>
      <c r="D556" t="str">
        <f t="shared" ca="1" si="42"/>
        <v/>
      </c>
      <c r="E556">
        <v>554</v>
      </c>
    </row>
    <row r="557" spans="1:5">
      <c r="A557">
        <f t="shared" si="41"/>
        <v>1113</v>
      </c>
      <c r="C557" s="34">
        <v>555</v>
      </c>
      <c r="D557" t="str">
        <f t="shared" ca="1" si="42"/>
        <v/>
      </c>
      <c r="E557">
        <v>555</v>
      </c>
    </row>
    <row r="558" spans="1:5">
      <c r="A558">
        <f t="shared" si="41"/>
        <v>1115</v>
      </c>
      <c r="C558" s="34">
        <v>556</v>
      </c>
      <c r="D558" t="str">
        <f t="shared" ca="1" si="42"/>
        <v/>
      </c>
      <c r="E558">
        <v>556</v>
      </c>
    </row>
    <row r="559" spans="1:5">
      <c r="A559">
        <f t="shared" si="41"/>
        <v>1117</v>
      </c>
      <c r="C559" s="34">
        <v>557</v>
      </c>
      <c r="D559" t="str">
        <f t="shared" ca="1" si="42"/>
        <v/>
      </c>
      <c r="E559">
        <v>557</v>
      </c>
    </row>
    <row r="560" spans="1:5">
      <c r="A560">
        <f t="shared" si="41"/>
        <v>1119</v>
      </c>
      <c r="C560" s="34">
        <v>558</v>
      </c>
      <c r="D560" t="str">
        <f t="shared" ca="1" si="42"/>
        <v/>
      </c>
      <c r="E560">
        <v>558</v>
      </c>
    </row>
    <row r="561" spans="1:5">
      <c r="A561">
        <f t="shared" si="41"/>
        <v>1121</v>
      </c>
      <c r="C561" s="34">
        <v>559</v>
      </c>
      <c r="D561" t="str">
        <f t="shared" ca="1" si="42"/>
        <v/>
      </c>
      <c r="E561">
        <v>559</v>
      </c>
    </row>
    <row r="562" spans="1:5">
      <c r="A562">
        <f t="shared" si="41"/>
        <v>1123</v>
      </c>
      <c r="C562" s="34">
        <v>560</v>
      </c>
      <c r="D562" t="str">
        <f t="shared" ca="1" si="42"/>
        <v/>
      </c>
      <c r="E562">
        <v>560</v>
      </c>
    </row>
    <row r="563" spans="1:5">
      <c r="A563">
        <f t="shared" si="41"/>
        <v>1125</v>
      </c>
      <c r="C563" s="34">
        <v>561</v>
      </c>
      <c r="D563" t="str">
        <f t="shared" ca="1" si="42"/>
        <v/>
      </c>
      <c r="E563">
        <v>561</v>
      </c>
    </row>
    <row r="564" spans="1:5">
      <c r="A564">
        <f t="shared" si="41"/>
        <v>1127</v>
      </c>
      <c r="C564" s="34">
        <v>562</v>
      </c>
      <c r="D564" t="str">
        <f t="shared" ca="1" si="42"/>
        <v/>
      </c>
      <c r="E564">
        <v>562</v>
      </c>
    </row>
    <row r="565" spans="1:5">
      <c r="A565">
        <f t="shared" si="41"/>
        <v>1129</v>
      </c>
      <c r="C565" s="34">
        <v>563</v>
      </c>
      <c r="D565" t="str">
        <f t="shared" ca="1" si="42"/>
        <v/>
      </c>
      <c r="E565">
        <v>563</v>
      </c>
    </row>
    <row r="566" spans="1:5">
      <c r="A566">
        <f t="shared" si="41"/>
        <v>1131</v>
      </c>
      <c r="C566" s="34">
        <v>564</v>
      </c>
      <c r="D566" t="str">
        <f t="shared" ca="1" si="42"/>
        <v/>
      </c>
      <c r="E566">
        <v>564</v>
      </c>
    </row>
    <row r="567" spans="1:5">
      <c r="A567">
        <f t="shared" ref="A567:A602" si="43">3+C567*2</f>
        <v>1133</v>
      </c>
      <c r="C567" s="34">
        <v>565</v>
      </c>
      <c r="D567" t="str">
        <f t="shared" ref="D567:D602" ca="1" si="44">IF(INDIRECT("Models!A"&amp;A567)=0,"",INDIRECT("Models!A"&amp;A567))</f>
        <v/>
      </c>
      <c r="E567">
        <v>565</v>
      </c>
    </row>
    <row r="568" spans="1:5">
      <c r="A568">
        <f t="shared" si="43"/>
        <v>1135</v>
      </c>
      <c r="C568" s="34">
        <v>566</v>
      </c>
      <c r="D568" t="str">
        <f t="shared" ca="1" si="44"/>
        <v/>
      </c>
      <c r="E568">
        <v>566</v>
      </c>
    </row>
    <row r="569" spans="1:5">
      <c r="A569">
        <f t="shared" si="43"/>
        <v>1137</v>
      </c>
      <c r="C569" s="34">
        <v>567</v>
      </c>
      <c r="D569" t="str">
        <f t="shared" ca="1" si="44"/>
        <v/>
      </c>
      <c r="E569">
        <v>567</v>
      </c>
    </row>
    <row r="570" spans="1:5">
      <c r="A570">
        <f t="shared" si="43"/>
        <v>1139</v>
      </c>
      <c r="C570" s="34">
        <v>568</v>
      </c>
      <c r="D570" t="str">
        <f t="shared" ca="1" si="44"/>
        <v/>
      </c>
      <c r="E570">
        <v>568</v>
      </c>
    </row>
    <row r="571" spans="1:5">
      <c r="A571">
        <f t="shared" si="43"/>
        <v>1141</v>
      </c>
      <c r="C571" s="34">
        <v>569</v>
      </c>
      <c r="D571" t="str">
        <f t="shared" ca="1" si="44"/>
        <v/>
      </c>
      <c r="E571">
        <v>569</v>
      </c>
    </row>
    <row r="572" spans="1:5">
      <c r="A572">
        <f t="shared" si="43"/>
        <v>1143</v>
      </c>
      <c r="C572" s="34">
        <v>570</v>
      </c>
      <c r="D572" t="str">
        <f t="shared" ca="1" si="44"/>
        <v/>
      </c>
      <c r="E572">
        <v>570</v>
      </c>
    </row>
    <row r="573" spans="1:5">
      <c r="A573">
        <f t="shared" si="43"/>
        <v>1145</v>
      </c>
      <c r="C573" s="34">
        <v>571</v>
      </c>
      <c r="D573" t="str">
        <f t="shared" ca="1" si="44"/>
        <v/>
      </c>
      <c r="E573">
        <v>571</v>
      </c>
    </row>
    <row r="574" spans="1:5">
      <c r="A574">
        <f t="shared" si="43"/>
        <v>1147</v>
      </c>
      <c r="C574" s="34">
        <v>572</v>
      </c>
      <c r="D574" t="str">
        <f t="shared" ca="1" si="44"/>
        <v/>
      </c>
      <c r="E574">
        <v>572</v>
      </c>
    </row>
    <row r="575" spans="1:5">
      <c r="A575">
        <f t="shared" si="43"/>
        <v>1149</v>
      </c>
      <c r="C575" s="34">
        <v>573</v>
      </c>
      <c r="D575" t="str">
        <f t="shared" ca="1" si="44"/>
        <v/>
      </c>
      <c r="E575">
        <v>573</v>
      </c>
    </row>
    <row r="576" spans="1:5">
      <c r="A576">
        <f t="shared" si="43"/>
        <v>1151</v>
      </c>
      <c r="C576" s="34">
        <v>574</v>
      </c>
      <c r="D576" t="str">
        <f t="shared" ca="1" si="44"/>
        <v/>
      </c>
      <c r="E576">
        <v>574</v>
      </c>
    </row>
    <row r="577" spans="1:5">
      <c r="A577">
        <f t="shared" si="43"/>
        <v>1153</v>
      </c>
      <c r="C577" s="34">
        <v>575</v>
      </c>
      <c r="D577" t="str">
        <f t="shared" ca="1" si="44"/>
        <v/>
      </c>
      <c r="E577">
        <v>575</v>
      </c>
    </row>
    <row r="578" spans="1:5">
      <c r="A578">
        <f t="shared" si="43"/>
        <v>1155</v>
      </c>
      <c r="C578" s="34">
        <v>576</v>
      </c>
      <c r="D578" t="str">
        <f t="shared" ca="1" si="44"/>
        <v/>
      </c>
      <c r="E578">
        <v>576</v>
      </c>
    </row>
    <row r="579" spans="1:5">
      <c r="A579">
        <f t="shared" si="43"/>
        <v>1157</v>
      </c>
      <c r="C579" s="34">
        <v>577</v>
      </c>
      <c r="D579" t="str">
        <f t="shared" ca="1" si="44"/>
        <v/>
      </c>
      <c r="E579">
        <v>577</v>
      </c>
    </row>
    <row r="580" spans="1:5">
      <c r="A580">
        <f t="shared" si="43"/>
        <v>1159</v>
      </c>
      <c r="C580" s="34">
        <v>578</v>
      </c>
      <c r="D580" t="str">
        <f t="shared" ca="1" si="44"/>
        <v/>
      </c>
      <c r="E580">
        <v>578</v>
      </c>
    </row>
    <row r="581" spans="1:5">
      <c r="A581">
        <f t="shared" si="43"/>
        <v>1161</v>
      </c>
      <c r="C581" s="34">
        <v>579</v>
      </c>
      <c r="D581" t="str">
        <f t="shared" ca="1" si="44"/>
        <v/>
      </c>
      <c r="E581">
        <v>579</v>
      </c>
    </row>
    <row r="582" spans="1:5">
      <c r="A582">
        <f t="shared" si="43"/>
        <v>1163</v>
      </c>
      <c r="C582" s="34">
        <v>580</v>
      </c>
      <c r="D582" t="str">
        <f t="shared" ca="1" si="44"/>
        <v/>
      </c>
      <c r="E582">
        <v>580</v>
      </c>
    </row>
    <row r="583" spans="1:5">
      <c r="A583">
        <f t="shared" si="43"/>
        <v>1165</v>
      </c>
      <c r="C583" s="34">
        <v>581</v>
      </c>
      <c r="D583" t="str">
        <f t="shared" ca="1" si="44"/>
        <v/>
      </c>
      <c r="E583">
        <v>581</v>
      </c>
    </row>
    <row r="584" spans="1:5">
      <c r="A584">
        <f t="shared" si="43"/>
        <v>1167</v>
      </c>
      <c r="C584" s="34">
        <v>582</v>
      </c>
      <c r="D584" t="str">
        <f t="shared" ca="1" si="44"/>
        <v/>
      </c>
      <c r="E584">
        <v>582</v>
      </c>
    </row>
    <row r="585" spans="1:5">
      <c r="A585">
        <f t="shared" si="43"/>
        <v>1169</v>
      </c>
      <c r="C585" s="34">
        <v>583</v>
      </c>
      <c r="D585" t="str">
        <f t="shared" ca="1" si="44"/>
        <v/>
      </c>
      <c r="E585">
        <v>583</v>
      </c>
    </row>
    <row r="586" spans="1:5">
      <c r="A586">
        <f t="shared" si="43"/>
        <v>1171</v>
      </c>
      <c r="C586" s="34">
        <v>584</v>
      </c>
      <c r="D586" t="str">
        <f t="shared" ca="1" si="44"/>
        <v/>
      </c>
      <c r="E586">
        <v>584</v>
      </c>
    </row>
    <row r="587" spans="1:5">
      <c r="A587">
        <f t="shared" si="43"/>
        <v>1173</v>
      </c>
      <c r="C587" s="34">
        <v>585</v>
      </c>
      <c r="D587" t="str">
        <f t="shared" ca="1" si="44"/>
        <v/>
      </c>
      <c r="E587">
        <v>585</v>
      </c>
    </row>
    <row r="588" spans="1:5">
      <c r="A588">
        <f t="shared" si="43"/>
        <v>1175</v>
      </c>
      <c r="C588" s="34">
        <v>586</v>
      </c>
      <c r="D588" t="str">
        <f t="shared" ca="1" si="44"/>
        <v/>
      </c>
      <c r="E588">
        <v>586</v>
      </c>
    </row>
    <row r="589" spans="1:5">
      <c r="A589">
        <f t="shared" si="43"/>
        <v>1177</v>
      </c>
      <c r="C589" s="34">
        <v>587</v>
      </c>
      <c r="D589" t="str">
        <f t="shared" ca="1" si="44"/>
        <v/>
      </c>
      <c r="E589">
        <v>587</v>
      </c>
    </row>
    <row r="590" spans="1:5">
      <c r="A590">
        <f t="shared" si="43"/>
        <v>1179</v>
      </c>
      <c r="C590" s="34">
        <v>588</v>
      </c>
      <c r="D590" t="str">
        <f t="shared" ca="1" si="44"/>
        <v/>
      </c>
      <c r="E590">
        <v>588</v>
      </c>
    </row>
    <row r="591" spans="1:5">
      <c r="A591">
        <f t="shared" si="43"/>
        <v>1181</v>
      </c>
      <c r="C591" s="34">
        <v>589</v>
      </c>
      <c r="D591" t="str">
        <f t="shared" ca="1" si="44"/>
        <v/>
      </c>
      <c r="E591">
        <v>589</v>
      </c>
    </row>
    <row r="592" spans="1:5">
      <c r="A592">
        <f t="shared" si="43"/>
        <v>1183</v>
      </c>
      <c r="C592" s="34">
        <v>590</v>
      </c>
      <c r="D592" t="str">
        <f t="shared" ca="1" si="44"/>
        <v/>
      </c>
      <c r="E592">
        <v>590</v>
      </c>
    </row>
    <row r="593" spans="1:5">
      <c r="A593">
        <f t="shared" si="43"/>
        <v>1185</v>
      </c>
      <c r="C593" s="34">
        <v>591</v>
      </c>
      <c r="D593" t="str">
        <f t="shared" ca="1" si="44"/>
        <v/>
      </c>
      <c r="E593">
        <v>591</v>
      </c>
    </row>
    <row r="594" spans="1:5">
      <c r="A594">
        <f t="shared" si="43"/>
        <v>1187</v>
      </c>
      <c r="C594" s="34">
        <v>592</v>
      </c>
      <c r="D594" t="str">
        <f t="shared" ca="1" si="44"/>
        <v/>
      </c>
      <c r="E594">
        <v>592</v>
      </c>
    </row>
    <row r="595" spans="1:5">
      <c r="A595">
        <f t="shared" si="43"/>
        <v>1189</v>
      </c>
      <c r="C595" s="34">
        <v>593</v>
      </c>
      <c r="D595" t="str">
        <f t="shared" ca="1" si="44"/>
        <v/>
      </c>
      <c r="E595">
        <v>593</v>
      </c>
    </row>
    <row r="596" spans="1:5">
      <c r="A596">
        <f t="shared" si="43"/>
        <v>1191</v>
      </c>
      <c r="C596" s="34">
        <v>594</v>
      </c>
      <c r="D596" t="str">
        <f t="shared" ca="1" si="44"/>
        <v/>
      </c>
      <c r="E596">
        <v>594</v>
      </c>
    </row>
    <row r="597" spans="1:5">
      <c r="A597">
        <f t="shared" si="43"/>
        <v>1193</v>
      </c>
      <c r="C597" s="34">
        <v>595</v>
      </c>
      <c r="D597" t="str">
        <f t="shared" ca="1" si="44"/>
        <v/>
      </c>
      <c r="E597">
        <v>595</v>
      </c>
    </row>
    <row r="598" spans="1:5">
      <c r="A598">
        <f t="shared" si="43"/>
        <v>1195</v>
      </c>
      <c r="C598" s="34">
        <v>596</v>
      </c>
      <c r="D598" t="str">
        <f t="shared" ca="1" si="44"/>
        <v/>
      </c>
      <c r="E598">
        <v>596</v>
      </c>
    </row>
    <row r="599" spans="1:5">
      <c r="A599">
        <f t="shared" si="43"/>
        <v>1197</v>
      </c>
      <c r="C599" s="34">
        <v>597</v>
      </c>
      <c r="D599" t="str">
        <f t="shared" ca="1" si="44"/>
        <v/>
      </c>
      <c r="E599">
        <v>597</v>
      </c>
    </row>
    <row r="600" spans="1:5">
      <c r="A600">
        <f t="shared" si="43"/>
        <v>1199</v>
      </c>
      <c r="C600" s="34">
        <v>598</v>
      </c>
      <c r="D600" t="str">
        <f t="shared" ca="1" si="44"/>
        <v/>
      </c>
      <c r="E600">
        <v>598</v>
      </c>
    </row>
    <row r="601" spans="1:5">
      <c r="A601">
        <f t="shared" si="43"/>
        <v>1201</v>
      </c>
      <c r="C601" s="34">
        <v>599</v>
      </c>
      <c r="D601" t="str">
        <f t="shared" ca="1" si="44"/>
        <v/>
      </c>
      <c r="E601">
        <v>599</v>
      </c>
    </row>
    <row r="602" spans="1:5">
      <c r="A602">
        <f t="shared" si="43"/>
        <v>1203</v>
      </c>
      <c r="C602" s="34">
        <v>600</v>
      </c>
      <c r="D602" t="str">
        <f t="shared" ca="1" si="44"/>
        <v/>
      </c>
      <c r="E602">
        <v>600</v>
      </c>
    </row>
    <row r="603" spans="1:5">
      <c r="A603">
        <f t="shared" ref="A603:A666" si="45">3+C603*2</f>
        <v>1205</v>
      </c>
      <c r="C603" s="34">
        <v>601</v>
      </c>
      <c r="D603" t="str">
        <f t="shared" ref="D603:D666" ca="1" si="46">IF(INDIRECT("Models!A"&amp;A603)=0,"",INDIRECT("Models!A"&amp;A603))</f>
        <v/>
      </c>
      <c r="E603">
        <v>601</v>
      </c>
    </row>
    <row r="604" spans="1:5">
      <c r="A604">
        <f t="shared" si="45"/>
        <v>1207</v>
      </c>
      <c r="C604" s="34">
        <v>602</v>
      </c>
      <c r="D604" t="str">
        <f t="shared" ca="1" si="46"/>
        <v/>
      </c>
      <c r="E604">
        <v>602</v>
      </c>
    </row>
    <row r="605" spans="1:5">
      <c r="A605">
        <f t="shared" si="45"/>
        <v>1209</v>
      </c>
      <c r="C605" s="34">
        <v>603</v>
      </c>
      <c r="D605" t="str">
        <f t="shared" ca="1" si="46"/>
        <v/>
      </c>
      <c r="E605">
        <v>603</v>
      </c>
    </row>
    <row r="606" spans="1:5">
      <c r="A606">
        <f t="shared" si="45"/>
        <v>1211</v>
      </c>
      <c r="C606" s="34">
        <v>604</v>
      </c>
      <c r="D606" t="str">
        <f t="shared" ca="1" si="46"/>
        <v/>
      </c>
      <c r="E606">
        <v>604</v>
      </c>
    </row>
    <row r="607" spans="1:5">
      <c r="A607">
        <f t="shared" si="45"/>
        <v>1213</v>
      </c>
      <c r="C607" s="34">
        <v>605</v>
      </c>
      <c r="D607" t="str">
        <f t="shared" ca="1" si="46"/>
        <v/>
      </c>
      <c r="E607">
        <v>605</v>
      </c>
    </row>
    <row r="608" spans="1:5">
      <c r="A608">
        <f t="shared" si="45"/>
        <v>1215</v>
      </c>
      <c r="C608" s="34">
        <v>606</v>
      </c>
      <c r="D608" t="str">
        <f t="shared" ca="1" si="46"/>
        <v/>
      </c>
      <c r="E608">
        <v>606</v>
      </c>
    </row>
    <row r="609" spans="1:5">
      <c r="A609">
        <f t="shared" si="45"/>
        <v>1217</v>
      </c>
      <c r="C609" s="34">
        <v>607</v>
      </c>
      <c r="D609" t="str">
        <f t="shared" ca="1" si="46"/>
        <v/>
      </c>
      <c r="E609">
        <v>607</v>
      </c>
    </row>
    <row r="610" spans="1:5">
      <c r="A610">
        <f t="shared" si="45"/>
        <v>1219</v>
      </c>
      <c r="C610" s="34">
        <v>608</v>
      </c>
      <c r="D610" t="str">
        <f t="shared" ca="1" si="46"/>
        <v/>
      </c>
      <c r="E610">
        <v>608</v>
      </c>
    </row>
    <row r="611" spans="1:5">
      <c r="A611">
        <f t="shared" si="45"/>
        <v>1221</v>
      </c>
      <c r="C611" s="34">
        <v>609</v>
      </c>
      <c r="D611" t="str">
        <f t="shared" ca="1" si="46"/>
        <v/>
      </c>
      <c r="E611">
        <v>609</v>
      </c>
    </row>
    <row r="612" spans="1:5">
      <c r="A612">
        <f t="shared" si="45"/>
        <v>1223</v>
      </c>
      <c r="C612" s="34">
        <v>610</v>
      </c>
      <c r="D612" t="str">
        <f t="shared" ca="1" si="46"/>
        <v/>
      </c>
      <c r="E612">
        <v>610</v>
      </c>
    </row>
    <row r="613" spans="1:5">
      <c r="A613">
        <f t="shared" si="45"/>
        <v>1225</v>
      </c>
      <c r="C613" s="34">
        <v>611</v>
      </c>
      <c r="D613" t="str">
        <f t="shared" ca="1" si="46"/>
        <v/>
      </c>
      <c r="E613">
        <v>611</v>
      </c>
    </row>
    <row r="614" spans="1:5">
      <c r="A614">
        <f t="shared" si="45"/>
        <v>1227</v>
      </c>
      <c r="C614" s="34">
        <v>612</v>
      </c>
      <c r="D614" t="str">
        <f t="shared" ca="1" si="46"/>
        <v/>
      </c>
      <c r="E614">
        <v>612</v>
      </c>
    </row>
    <row r="615" spans="1:5">
      <c r="A615">
        <f t="shared" si="45"/>
        <v>1229</v>
      </c>
      <c r="C615" s="34">
        <v>613</v>
      </c>
      <c r="D615" t="str">
        <f t="shared" ca="1" si="46"/>
        <v/>
      </c>
      <c r="E615">
        <v>613</v>
      </c>
    </row>
    <row r="616" spans="1:5">
      <c r="A616">
        <f t="shared" si="45"/>
        <v>1231</v>
      </c>
      <c r="C616" s="34">
        <v>614</v>
      </c>
      <c r="D616" t="str">
        <f t="shared" ca="1" si="46"/>
        <v/>
      </c>
      <c r="E616">
        <v>614</v>
      </c>
    </row>
    <row r="617" spans="1:5">
      <c r="A617">
        <f t="shared" si="45"/>
        <v>1233</v>
      </c>
      <c r="C617" s="34">
        <v>615</v>
      </c>
      <c r="D617" t="str">
        <f t="shared" ca="1" si="46"/>
        <v/>
      </c>
      <c r="E617">
        <v>615</v>
      </c>
    </row>
    <row r="618" spans="1:5">
      <c r="A618">
        <f t="shared" si="45"/>
        <v>1235</v>
      </c>
      <c r="C618" s="34">
        <v>616</v>
      </c>
      <c r="D618" t="str">
        <f t="shared" ca="1" si="46"/>
        <v/>
      </c>
      <c r="E618">
        <v>616</v>
      </c>
    </row>
    <row r="619" spans="1:5">
      <c r="A619">
        <f t="shared" si="45"/>
        <v>1237</v>
      </c>
      <c r="C619" s="34">
        <v>617</v>
      </c>
      <c r="D619" t="str">
        <f t="shared" ca="1" si="46"/>
        <v/>
      </c>
      <c r="E619">
        <v>617</v>
      </c>
    </row>
    <row r="620" spans="1:5">
      <c r="A620">
        <f t="shared" si="45"/>
        <v>1239</v>
      </c>
      <c r="C620" s="34">
        <v>618</v>
      </c>
      <c r="D620" t="str">
        <f t="shared" ca="1" si="46"/>
        <v/>
      </c>
      <c r="E620">
        <v>618</v>
      </c>
    </row>
    <row r="621" spans="1:5">
      <c r="A621">
        <f t="shared" si="45"/>
        <v>1241</v>
      </c>
      <c r="C621" s="34">
        <v>619</v>
      </c>
      <c r="D621" t="str">
        <f t="shared" ca="1" si="46"/>
        <v/>
      </c>
      <c r="E621">
        <v>619</v>
      </c>
    </row>
    <row r="622" spans="1:5">
      <c r="A622">
        <f t="shared" si="45"/>
        <v>1243</v>
      </c>
      <c r="C622" s="34">
        <v>620</v>
      </c>
      <c r="D622" t="str">
        <f t="shared" ca="1" si="46"/>
        <v/>
      </c>
      <c r="E622">
        <v>620</v>
      </c>
    </row>
    <row r="623" spans="1:5">
      <c r="A623">
        <f t="shared" si="45"/>
        <v>1245</v>
      </c>
      <c r="C623" s="34">
        <v>621</v>
      </c>
      <c r="D623" t="str">
        <f t="shared" ca="1" si="46"/>
        <v/>
      </c>
      <c r="E623">
        <v>621</v>
      </c>
    </row>
    <row r="624" spans="1:5">
      <c r="A624">
        <f t="shared" si="45"/>
        <v>1247</v>
      </c>
      <c r="C624" s="34">
        <v>622</v>
      </c>
      <c r="D624" t="str">
        <f t="shared" ca="1" si="46"/>
        <v/>
      </c>
      <c r="E624">
        <v>622</v>
      </c>
    </row>
    <row r="625" spans="1:5">
      <c r="A625">
        <f t="shared" si="45"/>
        <v>1249</v>
      </c>
      <c r="C625" s="34">
        <v>623</v>
      </c>
      <c r="D625" t="str">
        <f t="shared" ca="1" si="46"/>
        <v/>
      </c>
      <c r="E625">
        <v>623</v>
      </c>
    </row>
    <row r="626" spans="1:5">
      <c r="A626">
        <f t="shared" si="45"/>
        <v>1251</v>
      </c>
      <c r="C626" s="34">
        <v>624</v>
      </c>
      <c r="D626" t="str">
        <f t="shared" ca="1" si="46"/>
        <v/>
      </c>
      <c r="E626">
        <v>624</v>
      </c>
    </row>
    <row r="627" spans="1:5">
      <c r="A627">
        <f t="shared" si="45"/>
        <v>1253</v>
      </c>
      <c r="C627" s="34">
        <v>625</v>
      </c>
      <c r="D627" t="str">
        <f t="shared" ca="1" si="46"/>
        <v/>
      </c>
      <c r="E627">
        <v>625</v>
      </c>
    </row>
    <row r="628" spans="1:5">
      <c r="A628">
        <f t="shared" si="45"/>
        <v>1255</v>
      </c>
      <c r="C628" s="34">
        <v>626</v>
      </c>
      <c r="D628" t="str">
        <f t="shared" ca="1" si="46"/>
        <v/>
      </c>
      <c r="E628">
        <v>626</v>
      </c>
    </row>
    <row r="629" spans="1:5">
      <c r="A629">
        <f t="shared" si="45"/>
        <v>1257</v>
      </c>
      <c r="C629" s="34">
        <v>627</v>
      </c>
      <c r="D629" t="str">
        <f t="shared" ca="1" si="46"/>
        <v/>
      </c>
      <c r="E629">
        <v>627</v>
      </c>
    </row>
    <row r="630" spans="1:5">
      <c r="A630">
        <f t="shared" si="45"/>
        <v>1259</v>
      </c>
      <c r="C630" s="34">
        <v>628</v>
      </c>
      <c r="D630" t="str">
        <f t="shared" ca="1" si="46"/>
        <v/>
      </c>
      <c r="E630">
        <v>628</v>
      </c>
    </row>
    <row r="631" spans="1:5">
      <c r="A631">
        <f t="shared" si="45"/>
        <v>1261</v>
      </c>
      <c r="C631" s="34">
        <v>629</v>
      </c>
      <c r="D631" t="str">
        <f t="shared" ca="1" si="46"/>
        <v/>
      </c>
      <c r="E631">
        <v>629</v>
      </c>
    </row>
    <row r="632" spans="1:5">
      <c r="A632">
        <f t="shared" si="45"/>
        <v>1263</v>
      </c>
      <c r="C632" s="34">
        <v>630</v>
      </c>
      <c r="D632" t="str">
        <f t="shared" ca="1" si="46"/>
        <v/>
      </c>
      <c r="E632">
        <v>630</v>
      </c>
    </row>
    <row r="633" spans="1:5">
      <c r="A633">
        <f t="shared" si="45"/>
        <v>1265</v>
      </c>
      <c r="C633" s="34">
        <v>631</v>
      </c>
      <c r="D633" t="str">
        <f t="shared" ca="1" si="46"/>
        <v/>
      </c>
      <c r="E633">
        <v>631</v>
      </c>
    </row>
    <row r="634" spans="1:5">
      <c r="A634">
        <f t="shared" si="45"/>
        <v>1267</v>
      </c>
      <c r="C634" s="34">
        <v>632</v>
      </c>
      <c r="D634" t="str">
        <f t="shared" ca="1" si="46"/>
        <v/>
      </c>
      <c r="E634">
        <v>632</v>
      </c>
    </row>
    <row r="635" spans="1:5">
      <c r="A635">
        <f t="shared" si="45"/>
        <v>1269</v>
      </c>
      <c r="C635" s="34">
        <v>633</v>
      </c>
      <c r="D635" t="str">
        <f t="shared" ca="1" si="46"/>
        <v/>
      </c>
      <c r="E635">
        <v>633</v>
      </c>
    </row>
    <row r="636" spans="1:5">
      <c r="A636">
        <f t="shared" si="45"/>
        <v>1271</v>
      </c>
      <c r="C636" s="34">
        <v>634</v>
      </c>
      <c r="D636" t="str">
        <f t="shared" ca="1" si="46"/>
        <v/>
      </c>
      <c r="E636">
        <v>634</v>
      </c>
    </row>
    <row r="637" spans="1:5">
      <c r="A637">
        <f t="shared" si="45"/>
        <v>1273</v>
      </c>
      <c r="C637" s="34">
        <v>635</v>
      </c>
      <c r="D637" t="str">
        <f t="shared" ca="1" si="46"/>
        <v/>
      </c>
      <c r="E637">
        <v>635</v>
      </c>
    </row>
    <row r="638" spans="1:5">
      <c r="A638">
        <f t="shared" si="45"/>
        <v>1275</v>
      </c>
      <c r="C638" s="34">
        <v>636</v>
      </c>
      <c r="D638" t="str">
        <f t="shared" ca="1" si="46"/>
        <v/>
      </c>
      <c r="E638">
        <v>636</v>
      </c>
    </row>
    <row r="639" spans="1:5">
      <c r="A639">
        <f t="shared" si="45"/>
        <v>1277</v>
      </c>
      <c r="C639" s="34">
        <v>637</v>
      </c>
      <c r="D639" t="str">
        <f t="shared" ca="1" si="46"/>
        <v/>
      </c>
      <c r="E639">
        <v>637</v>
      </c>
    </row>
    <row r="640" spans="1:5">
      <c r="A640">
        <f t="shared" si="45"/>
        <v>1279</v>
      </c>
      <c r="C640" s="34">
        <v>638</v>
      </c>
      <c r="D640" t="str">
        <f t="shared" ca="1" si="46"/>
        <v/>
      </c>
      <c r="E640">
        <v>638</v>
      </c>
    </row>
    <row r="641" spans="1:5">
      <c r="A641">
        <f t="shared" si="45"/>
        <v>1281</v>
      </c>
      <c r="C641" s="34">
        <v>639</v>
      </c>
      <c r="D641" t="str">
        <f t="shared" ca="1" si="46"/>
        <v/>
      </c>
      <c r="E641">
        <v>639</v>
      </c>
    </row>
    <row r="642" spans="1:5">
      <c r="A642">
        <f t="shared" si="45"/>
        <v>1283</v>
      </c>
      <c r="C642" s="34">
        <v>640</v>
      </c>
      <c r="D642" t="str">
        <f t="shared" ca="1" si="46"/>
        <v/>
      </c>
      <c r="E642">
        <v>640</v>
      </c>
    </row>
    <row r="643" spans="1:5">
      <c r="A643">
        <f t="shared" si="45"/>
        <v>1285</v>
      </c>
      <c r="C643" s="34">
        <v>641</v>
      </c>
      <c r="D643" t="str">
        <f t="shared" ca="1" si="46"/>
        <v/>
      </c>
      <c r="E643">
        <v>641</v>
      </c>
    </row>
    <row r="644" spans="1:5">
      <c r="A644">
        <f t="shared" si="45"/>
        <v>1287</v>
      </c>
      <c r="C644" s="34">
        <v>642</v>
      </c>
      <c r="D644" t="str">
        <f t="shared" ca="1" si="46"/>
        <v/>
      </c>
      <c r="E644">
        <v>642</v>
      </c>
    </row>
    <row r="645" spans="1:5">
      <c r="A645">
        <f t="shared" si="45"/>
        <v>1289</v>
      </c>
      <c r="C645" s="34">
        <v>643</v>
      </c>
      <c r="D645" t="str">
        <f t="shared" ca="1" si="46"/>
        <v/>
      </c>
      <c r="E645">
        <v>643</v>
      </c>
    </row>
    <row r="646" spans="1:5">
      <c r="A646">
        <f t="shared" si="45"/>
        <v>1291</v>
      </c>
      <c r="C646" s="34">
        <v>644</v>
      </c>
      <c r="D646" t="str">
        <f t="shared" ca="1" si="46"/>
        <v/>
      </c>
      <c r="E646">
        <v>644</v>
      </c>
    </row>
    <row r="647" spans="1:5">
      <c r="A647">
        <f t="shared" si="45"/>
        <v>1293</v>
      </c>
      <c r="C647" s="34">
        <v>645</v>
      </c>
      <c r="D647" t="str">
        <f t="shared" ca="1" si="46"/>
        <v/>
      </c>
      <c r="E647">
        <v>645</v>
      </c>
    </row>
    <row r="648" spans="1:5">
      <c r="A648">
        <f t="shared" si="45"/>
        <v>1295</v>
      </c>
      <c r="C648" s="34">
        <v>646</v>
      </c>
      <c r="D648" t="str">
        <f t="shared" ca="1" si="46"/>
        <v/>
      </c>
      <c r="E648">
        <v>646</v>
      </c>
    </row>
    <row r="649" spans="1:5">
      <c r="A649">
        <f t="shared" si="45"/>
        <v>1297</v>
      </c>
      <c r="C649" s="34">
        <v>647</v>
      </c>
      <c r="D649" t="str">
        <f t="shared" ca="1" si="46"/>
        <v/>
      </c>
      <c r="E649">
        <v>647</v>
      </c>
    </row>
    <row r="650" spans="1:5">
      <c r="A650">
        <f t="shared" si="45"/>
        <v>1299</v>
      </c>
      <c r="C650" s="34">
        <v>648</v>
      </c>
      <c r="D650" t="str">
        <f t="shared" ca="1" si="46"/>
        <v/>
      </c>
      <c r="E650">
        <v>648</v>
      </c>
    </row>
    <row r="651" spans="1:5">
      <c r="A651">
        <f t="shared" si="45"/>
        <v>1301</v>
      </c>
      <c r="C651" s="34">
        <v>649</v>
      </c>
      <c r="D651" t="str">
        <f t="shared" ca="1" si="46"/>
        <v/>
      </c>
      <c r="E651">
        <v>649</v>
      </c>
    </row>
    <row r="652" spans="1:5">
      <c r="A652">
        <f t="shared" si="45"/>
        <v>1303</v>
      </c>
      <c r="C652" s="34">
        <v>650</v>
      </c>
      <c r="D652" t="str">
        <f t="shared" ca="1" si="46"/>
        <v/>
      </c>
      <c r="E652">
        <v>650</v>
      </c>
    </row>
    <row r="653" spans="1:5">
      <c r="A653">
        <f t="shared" si="45"/>
        <v>1305</v>
      </c>
      <c r="C653" s="34">
        <v>651</v>
      </c>
      <c r="D653" t="str">
        <f t="shared" ca="1" si="46"/>
        <v/>
      </c>
      <c r="E653">
        <v>651</v>
      </c>
    </row>
    <row r="654" spans="1:5">
      <c r="A654">
        <f t="shared" si="45"/>
        <v>1307</v>
      </c>
      <c r="C654" s="34">
        <v>652</v>
      </c>
      <c r="D654" t="str">
        <f t="shared" ca="1" si="46"/>
        <v/>
      </c>
      <c r="E654">
        <v>652</v>
      </c>
    </row>
    <row r="655" spans="1:5">
      <c r="A655">
        <f t="shared" si="45"/>
        <v>1309</v>
      </c>
      <c r="C655" s="34">
        <v>653</v>
      </c>
      <c r="D655" t="str">
        <f t="shared" ca="1" si="46"/>
        <v/>
      </c>
      <c r="E655">
        <v>653</v>
      </c>
    </row>
    <row r="656" spans="1:5">
      <c r="A656">
        <f t="shared" si="45"/>
        <v>1311</v>
      </c>
      <c r="C656" s="34">
        <v>654</v>
      </c>
      <c r="D656" t="str">
        <f t="shared" ca="1" si="46"/>
        <v/>
      </c>
      <c r="E656">
        <v>654</v>
      </c>
    </row>
    <row r="657" spans="1:5">
      <c r="A657">
        <f t="shared" si="45"/>
        <v>1313</v>
      </c>
      <c r="C657" s="34">
        <v>655</v>
      </c>
      <c r="D657" t="str">
        <f t="shared" ca="1" si="46"/>
        <v/>
      </c>
      <c r="E657">
        <v>655</v>
      </c>
    </row>
    <row r="658" spans="1:5">
      <c r="A658">
        <f t="shared" si="45"/>
        <v>1315</v>
      </c>
      <c r="C658" s="34">
        <v>656</v>
      </c>
      <c r="D658" t="str">
        <f t="shared" ca="1" si="46"/>
        <v/>
      </c>
      <c r="E658">
        <v>656</v>
      </c>
    </row>
    <row r="659" spans="1:5">
      <c r="A659">
        <f t="shared" si="45"/>
        <v>1317</v>
      </c>
      <c r="C659" s="34">
        <v>657</v>
      </c>
      <c r="D659" t="str">
        <f t="shared" ca="1" si="46"/>
        <v/>
      </c>
      <c r="E659">
        <v>657</v>
      </c>
    </row>
    <row r="660" spans="1:5">
      <c r="A660">
        <f t="shared" si="45"/>
        <v>1319</v>
      </c>
      <c r="C660" s="34">
        <v>658</v>
      </c>
      <c r="D660" t="str">
        <f t="shared" ca="1" si="46"/>
        <v/>
      </c>
      <c r="E660">
        <v>658</v>
      </c>
    </row>
    <row r="661" spans="1:5">
      <c r="A661">
        <f t="shared" si="45"/>
        <v>1321</v>
      </c>
      <c r="C661" s="34">
        <v>659</v>
      </c>
      <c r="D661" t="str">
        <f t="shared" ca="1" si="46"/>
        <v/>
      </c>
      <c r="E661">
        <v>659</v>
      </c>
    </row>
    <row r="662" spans="1:5">
      <c r="A662">
        <f t="shared" si="45"/>
        <v>1323</v>
      </c>
      <c r="C662" s="34">
        <v>660</v>
      </c>
      <c r="D662" t="str">
        <f t="shared" ca="1" si="46"/>
        <v/>
      </c>
      <c r="E662">
        <v>660</v>
      </c>
    </row>
    <row r="663" spans="1:5">
      <c r="A663">
        <f t="shared" si="45"/>
        <v>1325</v>
      </c>
      <c r="C663" s="34">
        <v>661</v>
      </c>
      <c r="D663" t="str">
        <f t="shared" ca="1" si="46"/>
        <v/>
      </c>
      <c r="E663">
        <v>661</v>
      </c>
    </row>
    <row r="664" spans="1:5">
      <c r="A664">
        <f t="shared" si="45"/>
        <v>1327</v>
      </c>
      <c r="C664" s="34">
        <v>662</v>
      </c>
      <c r="D664" t="str">
        <f t="shared" ca="1" si="46"/>
        <v/>
      </c>
      <c r="E664">
        <v>662</v>
      </c>
    </row>
    <row r="665" spans="1:5">
      <c r="A665">
        <f t="shared" si="45"/>
        <v>1329</v>
      </c>
      <c r="C665" s="34">
        <v>663</v>
      </c>
      <c r="D665" t="str">
        <f t="shared" ca="1" si="46"/>
        <v/>
      </c>
      <c r="E665">
        <v>663</v>
      </c>
    </row>
    <row r="666" spans="1:5">
      <c r="A666">
        <f t="shared" si="45"/>
        <v>1331</v>
      </c>
      <c r="C666" s="34">
        <v>664</v>
      </c>
      <c r="D666" t="str">
        <f t="shared" ca="1" si="46"/>
        <v/>
      </c>
      <c r="E666">
        <v>664</v>
      </c>
    </row>
    <row r="667" spans="1:5">
      <c r="A667">
        <f t="shared" ref="A667:A730" si="47">3+C667*2</f>
        <v>1333</v>
      </c>
      <c r="C667" s="34">
        <v>665</v>
      </c>
      <c r="D667" t="str">
        <f t="shared" ref="D667:D730" ca="1" si="48">IF(INDIRECT("Models!A"&amp;A667)=0,"",INDIRECT("Models!A"&amp;A667))</f>
        <v/>
      </c>
      <c r="E667">
        <v>665</v>
      </c>
    </row>
    <row r="668" spans="1:5">
      <c r="A668">
        <f t="shared" si="47"/>
        <v>1335</v>
      </c>
      <c r="C668" s="34">
        <v>666</v>
      </c>
      <c r="D668" t="str">
        <f t="shared" ca="1" si="48"/>
        <v/>
      </c>
      <c r="E668">
        <v>666</v>
      </c>
    </row>
    <row r="669" spans="1:5">
      <c r="A669">
        <f t="shared" si="47"/>
        <v>1337</v>
      </c>
      <c r="C669" s="34">
        <v>667</v>
      </c>
      <c r="D669" t="str">
        <f t="shared" ca="1" si="48"/>
        <v/>
      </c>
      <c r="E669">
        <v>667</v>
      </c>
    </row>
    <row r="670" spans="1:5">
      <c r="A670">
        <f t="shared" si="47"/>
        <v>1339</v>
      </c>
      <c r="C670" s="34">
        <v>668</v>
      </c>
      <c r="D670" t="str">
        <f t="shared" ca="1" si="48"/>
        <v/>
      </c>
      <c r="E670">
        <v>668</v>
      </c>
    </row>
    <row r="671" spans="1:5">
      <c r="A671">
        <f t="shared" si="47"/>
        <v>1341</v>
      </c>
      <c r="C671" s="34">
        <v>669</v>
      </c>
      <c r="D671" t="str">
        <f t="shared" ca="1" si="48"/>
        <v/>
      </c>
      <c r="E671">
        <v>669</v>
      </c>
    </row>
    <row r="672" spans="1:5">
      <c r="A672">
        <f t="shared" si="47"/>
        <v>1343</v>
      </c>
      <c r="C672" s="34">
        <v>670</v>
      </c>
      <c r="D672" t="str">
        <f t="shared" ca="1" si="48"/>
        <v/>
      </c>
      <c r="E672">
        <v>670</v>
      </c>
    </row>
    <row r="673" spans="1:5">
      <c r="A673">
        <f t="shared" si="47"/>
        <v>1345</v>
      </c>
      <c r="C673" s="34">
        <v>671</v>
      </c>
      <c r="D673" t="str">
        <f t="shared" ca="1" si="48"/>
        <v/>
      </c>
      <c r="E673">
        <v>671</v>
      </c>
    </row>
    <row r="674" spans="1:5">
      <c r="A674">
        <f t="shared" si="47"/>
        <v>1347</v>
      </c>
      <c r="C674" s="34">
        <v>672</v>
      </c>
      <c r="D674" t="str">
        <f t="shared" ca="1" si="48"/>
        <v/>
      </c>
      <c r="E674">
        <v>672</v>
      </c>
    </row>
    <row r="675" spans="1:5">
      <c r="A675">
        <f t="shared" si="47"/>
        <v>1349</v>
      </c>
      <c r="C675" s="34">
        <v>673</v>
      </c>
      <c r="D675" t="str">
        <f t="shared" ca="1" si="48"/>
        <v/>
      </c>
      <c r="E675">
        <v>673</v>
      </c>
    </row>
    <row r="676" spans="1:5">
      <c r="A676">
        <f t="shared" si="47"/>
        <v>1351</v>
      </c>
      <c r="C676" s="34">
        <v>674</v>
      </c>
      <c r="D676" t="str">
        <f t="shared" ca="1" si="48"/>
        <v/>
      </c>
      <c r="E676">
        <v>674</v>
      </c>
    </row>
    <row r="677" spans="1:5">
      <c r="A677">
        <f t="shared" si="47"/>
        <v>1353</v>
      </c>
      <c r="C677" s="34">
        <v>675</v>
      </c>
      <c r="D677" t="str">
        <f t="shared" ca="1" si="48"/>
        <v/>
      </c>
      <c r="E677">
        <v>675</v>
      </c>
    </row>
    <row r="678" spans="1:5">
      <c r="A678">
        <f t="shared" si="47"/>
        <v>1355</v>
      </c>
      <c r="C678" s="34">
        <v>676</v>
      </c>
      <c r="D678" t="str">
        <f t="shared" ca="1" si="48"/>
        <v/>
      </c>
      <c r="E678">
        <v>676</v>
      </c>
    </row>
    <row r="679" spans="1:5">
      <c r="A679">
        <f t="shared" si="47"/>
        <v>1357</v>
      </c>
      <c r="C679" s="34">
        <v>677</v>
      </c>
      <c r="D679" t="str">
        <f t="shared" ca="1" si="48"/>
        <v/>
      </c>
      <c r="E679">
        <v>677</v>
      </c>
    </row>
    <row r="680" spans="1:5">
      <c r="A680">
        <f t="shared" si="47"/>
        <v>1359</v>
      </c>
      <c r="C680" s="34">
        <v>678</v>
      </c>
      <c r="D680" t="str">
        <f t="shared" ca="1" si="48"/>
        <v/>
      </c>
      <c r="E680">
        <v>678</v>
      </c>
    </row>
    <row r="681" spans="1:5">
      <c r="A681">
        <f t="shared" si="47"/>
        <v>1361</v>
      </c>
      <c r="C681" s="34">
        <v>679</v>
      </c>
      <c r="D681" t="str">
        <f t="shared" ca="1" si="48"/>
        <v/>
      </c>
      <c r="E681">
        <v>679</v>
      </c>
    </row>
    <row r="682" spans="1:5">
      <c r="A682">
        <f t="shared" si="47"/>
        <v>1363</v>
      </c>
      <c r="C682" s="34">
        <v>680</v>
      </c>
      <c r="D682" t="str">
        <f t="shared" ca="1" si="48"/>
        <v/>
      </c>
      <c r="E682">
        <v>680</v>
      </c>
    </row>
    <row r="683" spans="1:5">
      <c r="A683">
        <f t="shared" si="47"/>
        <v>1365</v>
      </c>
      <c r="C683" s="34">
        <v>681</v>
      </c>
      <c r="D683" t="str">
        <f t="shared" ca="1" si="48"/>
        <v/>
      </c>
      <c r="E683">
        <v>681</v>
      </c>
    </row>
    <row r="684" spans="1:5">
      <c r="A684">
        <f t="shared" si="47"/>
        <v>1367</v>
      </c>
      <c r="C684" s="34">
        <v>682</v>
      </c>
      <c r="D684" t="str">
        <f t="shared" ca="1" si="48"/>
        <v/>
      </c>
      <c r="E684">
        <v>682</v>
      </c>
    </row>
    <row r="685" spans="1:5">
      <c r="A685">
        <f t="shared" si="47"/>
        <v>1369</v>
      </c>
      <c r="C685" s="34">
        <v>683</v>
      </c>
      <c r="D685" t="str">
        <f t="shared" ca="1" si="48"/>
        <v/>
      </c>
      <c r="E685">
        <v>683</v>
      </c>
    </row>
    <row r="686" spans="1:5">
      <c r="A686">
        <f t="shared" si="47"/>
        <v>1371</v>
      </c>
      <c r="C686" s="34">
        <v>684</v>
      </c>
      <c r="D686" t="str">
        <f t="shared" ca="1" si="48"/>
        <v/>
      </c>
      <c r="E686">
        <v>684</v>
      </c>
    </row>
    <row r="687" spans="1:5">
      <c r="A687">
        <f t="shared" si="47"/>
        <v>1373</v>
      </c>
      <c r="C687" s="34">
        <v>685</v>
      </c>
      <c r="D687" t="str">
        <f t="shared" ca="1" si="48"/>
        <v/>
      </c>
      <c r="E687">
        <v>685</v>
      </c>
    </row>
    <row r="688" spans="1:5">
      <c r="A688">
        <f t="shared" si="47"/>
        <v>1375</v>
      </c>
      <c r="C688" s="34">
        <v>686</v>
      </c>
      <c r="D688" t="str">
        <f t="shared" ca="1" si="48"/>
        <v/>
      </c>
      <c r="E688">
        <v>686</v>
      </c>
    </row>
    <row r="689" spans="1:5">
      <c r="A689">
        <f t="shared" si="47"/>
        <v>1377</v>
      </c>
      <c r="C689" s="34">
        <v>687</v>
      </c>
      <c r="D689" t="str">
        <f t="shared" ca="1" si="48"/>
        <v/>
      </c>
      <c r="E689">
        <v>687</v>
      </c>
    </row>
    <row r="690" spans="1:5">
      <c r="A690">
        <f t="shared" si="47"/>
        <v>1379</v>
      </c>
      <c r="C690" s="34">
        <v>688</v>
      </c>
      <c r="D690" t="str">
        <f t="shared" ca="1" si="48"/>
        <v/>
      </c>
      <c r="E690">
        <v>688</v>
      </c>
    </row>
    <row r="691" spans="1:5">
      <c r="A691">
        <f t="shared" si="47"/>
        <v>1381</v>
      </c>
      <c r="C691" s="34">
        <v>689</v>
      </c>
      <c r="D691" t="str">
        <f t="shared" ca="1" si="48"/>
        <v/>
      </c>
      <c r="E691">
        <v>689</v>
      </c>
    </row>
    <row r="692" spans="1:5">
      <c r="A692">
        <f t="shared" si="47"/>
        <v>1383</v>
      </c>
      <c r="C692" s="34">
        <v>690</v>
      </c>
      <c r="D692" t="str">
        <f t="shared" ca="1" si="48"/>
        <v/>
      </c>
      <c r="E692">
        <v>690</v>
      </c>
    </row>
    <row r="693" spans="1:5">
      <c r="A693">
        <f t="shared" si="47"/>
        <v>1385</v>
      </c>
      <c r="C693" s="34">
        <v>691</v>
      </c>
      <c r="D693" t="str">
        <f t="shared" ca="1" si="48"/>
        <v/>
      </c>
      <c r="E693">
        <v>691</v>
      </c>
    </row>
    <row r="694" spans="1:5">
      <c r="A694">
        <f t="shared" si="47"/>
        <v>1387</v>
      </c>
      <c r="C694" s="34">
        <v>692</v>
      </c>
      <c r="D694" t="str">
        <f t="shared" ca="1" si="48"/>
        <v/>
      </c>
      <c r="E694">
        <v>692</v>
      </c>
    </row>
    <row r="695" spans="1:5">
      <c r="A695">
        <f t="shared" si="47"/>
        <v>1389</v>
      </c>
      <c r="C695" s="34">
        <v>693</v>
      </c>
      <c r="D695" t="str">
        <f t="shared" ca="1" si="48"/>
        <v/>
      </c>
      <c r="E695">
        <v>693</v>
      </c>
    </row>
    <row r="696" spans="1:5">
      <c r="A696">
        <f t="shared" si="47"/>
        <v>1391</v>
      </c>
      <c r="C696" s="34">
        <v>694</v>
      </c>
      <c r="D696" t="str">
        <f t="shared" ca="1" si="48"/>
        <v/>
      </c>
      <c r="E696">
        <v>694</v>
      </c>
    </row>
    <row r="697" spans="1:5">
      <c r="A697">
        <f t="shared" si="47"/>
        <v>1393</v>
      </c>
      <c r="C697" s="34">
        <v>695</v>
      </c>
      <c r="D697" t="str">
        <f t="shared" ca="1" si="48"/>
        <v/>
      </c>
      <c r="E697">
        <v>695</v>
      </c>
    </row>
    <row r="698" spans="1:5">
      <c r="A698">
        <f t="shared" si="47"/>
        <v>1395</v>
      </c>
      <c r="C698" s="34">
        <v>696</v>
      </c>
      <c r="D698" t="str">
        <f t="shared" ca="1" si="48"/>
        <v/>
      </c>
      <c r="E698">
        <v>696</v>
      </c>
    </row>
    <row r="699" spans="1:5">
      <c r="A699">
        <f t="shared" si="47"/>
        <v>1397</v>
      </c>
      <c r="C699" s="34">
        <v>697</v>
      </c>
      <c r="D699" t="str">
        <f t="shared" ca="1" si="48"/>
        <v/>
      </c>
      <c r="E699">
        <v>697</v>
      </c>
    </row>
    <row r="700" spans="1:5">
      <c r="A700">
        <f t="shared" si="47"/>
        <v>1399</v>
      </c>
      <c r="C700" s="34">
        <v>698</v>
      </c>
      <c r="D700" t="str">
        <f t="shared" ca="1" si="48"/>
        <v/>
      </c>
      <c r="E700">
        <v>698</v>
      </c>
    </row>
    <row r="701" spans="1:5">
      <c r="A701">
        <f t="shared" si="47"/>
        <v>1401</v>
      </c>
      <c r="C701" s="34">
        <v>699</v>
      </c>
      <c r="D701" t="str">
        <f t="shared" ca="1" si="48"/>
        <v/>
      </c>
      <c r="E701">
        <v>699</v>
      </c>
    </row>
    <row r="702" spans="1:5">
      <c r="A702">
        <f t="shared" si="47"/>
        <v>1403</v>
      </c>
      <c r="C702" s="34">
        <v>700</v>
      </c>
      <c r="D702" t="str">
        <f t="shared" ca="1" si="48"/>
        <v/>
      </c>
      <c r="E702">
        <v>700</v>
      </c>
    </row>
    <row r="703" spans="1:5">
      <c r="A703">
        <f t="shared" si="47"/>
        <v>1405</v>
      </c>
      <c r="C703" s="34">
        <v>701</v>
      </c>
      <c r="D703" t="str">
        <f t="shared" ca="1" si="48"/>
        <v/>
      </c>
      <c r="E703">
        <v>701</v>
      </c>
    </row>
    <row r="704" spans="1:5">
      <c r="A704">
        <f t="shared" si="47"/>
        <v>1407</v>
      </c>
      <c r="C704" s="34">
        <v>702</v>
      </c>
      <c r="D704" t="str">
        <f t="shared" ca="1" si="48"/>
        <v/>
      </c>
      <c r="E704">
        <v>702</v>
      </c>
    </row>
    <row r="705" spans="1:5">
      <c r="A705">
        <f t="shared" si="47"/>
        <v>1409</v>
      </c>
      <c r="C705" s="34">
        <v>703</v>
      </c>
      <c r="D705" t="str">
        <f t="shared" ca="1" si="48"/>
        <v/>
      </c>
      <c r="E705">
        <v>703</v>
      </c>
    </row>
    <row r="706" spans="1:5">
      <c r="A706">
        <f t="shared" si="47"/>
        <v>1411</v>
      </c>
      <c r="C706" s="34">
        <v>704</v>
      </c>
      <c r="D706" t="str">
        <f t="shared" ca="1" si="48"/>
        <v/>
      </c>
      <c r="E706">
        <v>704</v>
      </c>
    </row>
    <row r="707" spans="1:5">
      <c r="A707">
        <f t="shared" si="47"/>
        <v>1413</v>
      </c>
      <c r="C707" s="34">
        <v>705</v>
      </c>
      <c r="D707" t="str">
        <f t="shared" ca="1" si="48"/>
        <v/>
      </c>
      <c r="E707">
        <v>705</v>
      </c>
    </row>
    <row r="708" spans="1:5">
      <c r="A708">
        <f t="shared" si="47"/>
        <v>1415</v>
      </c>
      <c r="C708" s="34">
        <v>706</v>
      </c>
      <c r="D708" t="str">
        <f t="shared" ca="1" si="48"/>
        <v/>
      </c>
      <c r="E708">
        <v>706</v>
      </c>
    </row>
    <row r="709" spans="1:5">
      <c r="A709">
        <f t="shared" si="47"/>
        <v>1417</v>
      </c>
      <c r="C709" s="34">
        <v>707</v>
      </c>
      <c r="D709" t="str">
        <f t="shared" ca="1" si="48"/>
        <v/>
      </c>
      <c r="E709">
        <v>707</v>
      </c>
    </row>
    <row r="710" spans="1:5">
      <c r="A710">
        <f t="shared" si="47"/>
        <v>1419</v>
      </c>
      <c r="C710" s="34">
        <v>708</v>
      </c>
      <c r="D710" t="str">
        <f t="shared" ca="1" si="48"/>
        <v/>
      </c>
      <c r="E710">
        <v>708</v>
      </c>
    </row>
    <row r="711" spans="1:5">
      <c r="A711">
        <f t="shared" si="47"/>
        <v>1421</v>
      </c>
      <c r="C711" s="34">
        <v>709</v>
      </c>
      <c r="D711" t="str">
        <f t="shared" ca="1" si="48"/>
        <v/>
      </c>
      <c r="E711">
        <v>709</v>
      </c>
    </row>
    <row r="712" spans="1:5">
      <c r="A712">
        <f t="shared" si="47"/>
        <v>1423</v>
      </c>
      <c r="C712" s="34">
        <v>710</v>
      </c>
      <c r="D712" t="str">
        <f t="shared" ca="1" si="48"/>
        <v/>
      </c>
      <c r="E712">
        <v>710</v>
      </c>
    </row>
    <row r="713" spans="1:5">
      <c r="A713">
        <f t="shared" si="47"/>
        <v>1425</v>
      </c>
      <c r="C713" s="34">
        <v>711</v>
      </c>
      <c r="D713" t="str">
        <f t="shared" ca="1" si="48"/>
        <v/>
      </c>
      <c r="E713">
        <v>711</v>
      </c>
    </row>
    <row r="714" spans="1:5">
      <c r="A714">
        <f t="shared" si="47"/>
        <v>1427</v>
      </c>
      <c r="C714" s="34">
        <v>712</v>
      </c>
      <c r="D714" t="str">
        <f t="shared" ca="1" si="48"/>
        <v/>
      </c>
      <c r="E714">
        <v>712</v>
      </c>
    </row>
    <row r="715" spans="1:5">
      <c r="A715">
        <f t="shared" si="47"/>
        <v>1429</v>
      </c>
      <c r="C715" s="34">
        <v>713</v>
      </c>
      <c r="D715" t="str">
        <f t="shared" ca="1" si="48"/>
        <v/>
      </c>
      <c r="E715">
        <v>713</v>
      </c>
    </row>
    <row r="716" spans="1:5">
      <c r="A716">
        <f t="shared" si="47"/>
        <v>1431</v>
      </c>
      <c r="C716" s="34">
        <v>714</v>
      </c>
      <c r="D716" t="str">
        <f t="shared" ca="1" si="48"/>
        <v/>
      </c>
      <c r="E716">
        <v>714</v>
      </c>
    </row>
    <row r="717" spans="1:5">
      <c r="A717">
        <f t="shared" si="47"/>
        <v>1433</v>
      </c>
      <c r="C717" s="34">
        <v>715</v>
      </c>
      <c r="D717" t="str">
        <f t="shared" ca="1" si="48"/>
        <v/>
      </c>
      <c r="E717">
        <v>715</v>
      </c>
    </row>
    <row r="718" spans="1:5">
      <c r="A718">
        <f t="shared" si="47"/>
        <v>1435</v>
      </c>
      <c r="C718" s="34">
        <v>716</v>
      </c>
      <c r="D718" t="str">
        <f t="shared" ca="1" si="48"/>
        <v/>
      </c>
      <c r="E718">
        <v>716</v>
      </c>
    </row>
    <row r="719" spans="1:5">
      <c r="A719">
        <f t="shared" si="47"/>
        <v>1437</v>
      </c>
      <c r="C719" s="34">
        <v>717</v>
      </c>
      <c r="D719" t="str">
        <f t="shared" ca="1" si="48"/>
        <v/>
      </c>
      <c r="E719">
        <v>717</v>
      </c>
    </row>
    <row r="720" spans="1:5">
      <c r="A720">
        <f t="shared" si="47"/>
        <v>1439</v>
      </c>
      <c r="C720" s="34">
        <v>718</v>
      </c>
      <c r="D720" t="str">
        <f t="shared" ca="1" si="48"/>
        <v/>
      </c>
      <c r="E720">
        <v>718</v>
      </c>
    </row>
    <row r="721" spans="1:5">
      <c r="A721">
        <f t="shared" si="47"/>
        <v>1441</v>
      </c>
      <c r="C721" s="34">
        <v>719</v>
      </c>
      <c r="D721" t="str">
        <f t="shared" ca="1" si="48"/>
        <v/>
      </c>
      <c r="E721">
        <v>719</v>
      </c>
    </row>
    <row r="722" spans="1:5">
      <c r="A722">
        <f t="shared" si="47"/>
        <v>1443</v>
      </c>
      <c r="C722" s="34">
        <v>720</v>
      </c>
      <c r="D722" t="str">
        <f t="shared" ca="1" si="48"/>
        <v/>
      </c>
      <c r="E722">
        <v>720</v>
      </c>
    </row>
    <row r="723" spans="1:5">
      <c r="A723">
        <f t="shared" si="47"/>
        <v>1445</v>
      </c>
      <c r="C723" s="34">
        <v>721</v>
      </c>
      <c r="D723" t="str">
        <f t="shared" ca="1" si="48"/>
        <v/>
      </c>
      <c r="E723">
        <v>721</v>
      </c>
    </row>
    <row r="724" spans="1:5">
      <c r="A724">
        <f t="shared" si="47"/>
        <v>1447</v>
      </c>
      <c r="C724" s="34">
        <v>722</v>
      </c>
      <c r="D724" t="str">
        <f t="shared" ca="1" si="48"/>
        <v/>
      </c>
      <c r="E724">
        <v>722</v>
      </c>
    </row>
    <row r="725" spans="1:5">
      <c r="A725">
        <f t="shared" si="47"/>
        <v>1449</v>
      </c>
      <c r="C725" s="34">
        <v>723</v>
      </c>
      <c r="D725" t="str">
        <f t="shared" ca="1" si="48"/>
        <v/>
      </c>
      <c r="E725">
        <v>723</v>
      </c>
    </row>
    <row r="726" spans="1:5">
      <c r="A726">
        <f t="shared" si="47"/>
        <v>1451</v>
      </c>
      <c r="C726" s="34">
        <v>724</v>
      </c>
      <c r="D726" t="str">
        <f t="shared" ca="1" si="48"/>
        <v/>
      </c>
      <c r="E726">
        <v>724</v>
      </c>
    </row>
    <row r="727" spans="1:5">
      <c r="A727">
        <f t="shared" si="47"/>
        <v>1453</v>
      </c>
      <c r="C727" s="34">
        <v>725</v>
      </c>
      <c r="D727" t="str">
        <f t="shared" ca="1" si="48"/>
        <v/>
      </c>
      <c r="E727">
        <v>725</v>
      </c>
    </row>
    <row r="728" spans="1:5">
      <c r="A728">
        <f t="shared" si="47"/>
        <v>1455</v>
      </c>
      <c r="C728" s="34">
        <v>726</v>
      </c>
      <c r="D728" t="str">
        <f t="shared" ca="1" si="48"/>
        <v/>
      </c>
      <c r="E728">
        <v>726</v>
      </c>
    </row>
    <row r="729" spans="1:5">
      <c r="A729">
        <f t="shared" si="47"/>
        <v>1457</v>
      </c>
      <c r="C729" s="34">
        <v>727</v>
      </c>
      <c r="D729" t="str">
        <f t="shared" ca="1" si="48"/>
        <v/>
      </c>
      <c r="E729">
        <v>727</v>
      </c>
    </row>
    <row r="730" spans="1:5">
      <c r="A730">
        <f t="shared" si="47"/>
        <v>1459</v>
      </c>
      <c r="C730" s="34">
        <v>728</v>
      </c>
      <c r="D730" t="str">
        <f t="shared" ca="1" si="48"/>
        <v/>
      </c>
      <c r="E730">
        <v>728</v>
      </c>
    </row>
    <row r="731" spans="1:5">
      <c r="A731">
        <f t="shared" ref="A731:A794" si="49">3+C731*2</f>
        <v>1461</v>
      </c>
      <c r="C731" s="34">
        <v>729</v>
      </c>
      <c r="D731" t="str">
        <f t="shared" ref="D731:D794" ca="1" si="50">IF(INDIRECT("Models!A"&amp;A731)=0,"",INDIRECT("Models!A"&amp;A731))</f>
        <v/>
      </c>
      <c r="E731">
        <v>729</v>
      </c>
    </row>
    <row r="732" spans="1:5">
      <c r="A732">
        <f t="shared" si="49"/>
        <v>1463</v>
      </c>
      <c r="C732" s="34">
        <v>730</v>
      </c>
      <c r="D732" t="str">
        <f t="shared" ca="1" si="50"/>
        <v/>
      </c>
      <c r="E732">
        <v>730</v>
      </c>
    </row>
    <row r="733" spans="1:5">
      <c r="A733">
        <f t="shared" si="49"/>
        <v>1465</v>
      </c>
      <c r="C733" s="34">
        <v>731</v>
      </c>
      <c r="D733" t="str">
        <f t="shared" ca="1" si="50"/>
        <v/>
      </c>
      <c r="E733">
        <v>731</v>
      </c>
    </row>
    <row r="734" spans="1:5">
      <c r="A734">
        <f t="shared" si="49"/>
        <v>1467</v>
      </c>
      <c r="C734" s="34">
        <v>732</v>
      </c>
      <c r="D734" t="str">
        <f t="shared" ca="1" si="50"/>
        <v/>
      </c>
      <c r="E734">
        <v>732</v>
      </c>
    </row>
    <row r="735" spans="1:5">
      <c r="A735">
        <f t="shared" si="49"/>
        <v>1469</v>
      </c>
      <c r="C735" s="34">
        <v>733</v>
      </c>
      <c r="D735" t="str">
        <f t="shared" ca="1" si="50"/>
        <v/>
      </c>
      <c r="E735">
        <v>733</v>
      </c>
    </row>
    <row r="736" spans="1:5">
      <c r="A736">
        <f t="shared" si="49"/>
        <v>1471</v>
      </c>
      <c r="C736" s="34">
        <v>734</v>
      </c>
      <c r="D736" t="str">
        <f t="shared" ca="1" si="50"/>
        <v/>
      </c>
      <c r="E736">
        <v>734</v>
      </c>
    </row>
    <row r="737" spans="1:5">
      <c r="A737">
        <f t="shared" si="49"/>
        <v>1473</v>
      </c>
      <c r="C737" s="34">
        <v>735</v>
      </c>
      <c r="D737" t="str">
        <f t="shared" ca="1" si="50"/>
        <v/>
      </c>
      <c r="E737">
        <v>735</v>
      </c>
    </row>
    <row r="738" spans="1:5">
      <c r="A738">
        <f t="shared" si="49"/>
        <v>1475</v>
      </c>
      <c r="C738" s="34">
        <v>736</v>
      </c>
      <c r="D738" t="str">
        <f t="shared" ca="1" si="50"/>
        <v/>
      </c>
      <c r="E738">
        <v>736</v>
      </c>
    </row>
    <row r="739" spans="1:5">
      <c r="A739">
        <f t="shared" si="49"/>
        <v>1477</v>
      </c>
      <c r="C739" s="34">
        <v>737</v>
      </c>
      <c r="D739" t="str">
        <f t="shared" ca="1" si="50"/>
        <v/>
      </c>
      <c r="E739">
        <v>737</v>
      </c>
    </row>
    <row r="740" spans="1:5">
      <c r="A740">
        <f t="shared" si="49"/>
        <v>1479</v>
      </c>
      <c r="C740" s="34">
        <v>738</v>
      </c>
      <c r="D740" t="str">
        <f t="shared" ca="1" si="50"/>
        <v/>
      </c>
      <c r="E740">
        <v>738</v>
      </c>
    </row>
    <row r="741" spans="1:5">
      <c r="A741">
        <f t="shared" si="49"/>
        <v>1481</v>
      </c>
      <c r="C741" s="34">
        <v>739</v>
      </c>
      <c r="D741" t="str">
        <f t="shared" ca="1" si="50"/>
        <v/>
      </c>
      <c r="E741">
        <v>739</v>
      </c>
    </row>
    <row r="742" spans="1:5">
      <c r="A742">
        <f t="shared" si="49"/>
        <v>1483</v>
      </c>
      <c r="C742" s="34">
        <v>740</v>
      </c>
      <c r="D742" t="str">
        <f t="shared" ca="1" si="50"/>
        <v/>
      </c>
      <c r="E742">
        <v>740</v>
      </c>
    </row>
    <row r="743" spans="1:5">
      <c r="A743">
        <f t="shared" si="49"/>
        <v>1485</v>
      </c>
      <c r="C743" s="34">
        <v>741</v>
      </c>
      <c r="D743" t="str">
        <f t="shared" ca="1" si="50"/>
        <v/>
      </c>
      <c r="E743">
        <v>741</v>
      </c>
    </row>
    <row r="744" spans="1:5">
      <c r="A744">
        <f t="shared" si="49"/>
        <v>1487</v>
      </c>
      <c r="C744" s="34">
        <v>742</v>
      </c>
      <c r="D744" t="str">
        <f t="shared" ca="1" si="50"/>
        <v/>
      </c>
      <c r="E744">
        <v>742</v>
      </c>
    </row>
    <row r="745" spans="1:5">
      <c r="A745">
        <f t="shared" si="49"/>
        <v>1489</v>
      </c>
      <c r="C745" s="34">
        <v>743</v>
      </c>
      <c r="D745" t="str">
        <f t="shared" ca="1" si="50"/>
        <v/>
      </c>
      <c r="E745">
        <v>743</v>
      </c>
    </row>
    <row r="746" spans="1:5">
      <c r="A746">
        <f t="shared" si="49"/>
        <v>1491</v>
      </c>
      <c r="C746" s="34">
        <v>744</v>
      </c>
      <c r="D746" t="str">
        <f t="shared" ca="1" si="50"/>
        <v/>
      </c>
      <c r="E746">
        <v>744</v>
      </c>
    </row>
    <row r="747" spans="1:5">
      <c r="A747">
        <f t="shared" si="49"/>
        <v>1493</v>
      </c>
      <c r="C747" s="34">
        <v>745</v>
      </c>
      <c r="D747" t="str">
        <f t="shared" ca="1" si="50"/>
        <v/>
      </c>
      <c r="E747">
        <v>745</v>
      </c>
    </row>
    <row r="748" spans="1:5">
      <c r="A748">
        <f t="shared" si="49"/>
        <v>1495</v>
      </c>
      <c r="C748" s="34">
        <v>746</v>
      </c>
      <c r="D748" t="str">
        <f t="shared" ca="1" si="50"/>
        <v/>
      </c>
      <c r="E748">
        <v>746</v>
      </c>
    </row>
    <row r="749" spans="1:5">
      <c r="A749">
        <f t="shared" si="49"/>
        <v>1497</v>
      </c>
      <c r="C749" s="34">
        <v>747</v>
      </c>
      <c r="D749" t="str">
        <f t="shared" ca="1" si="50"/>
        <v/>
      </c>
      <c r="E749">
        <v>747</v>
      </c>
    </row>
    <row r="750" spans="1:5">
      <c r="A750">
        <f t="shared" si="49"/>
        <v>1499</v>
      </c>
      <c r="C750" s="34">
        <v>748</v>
      </c>
      <c r="D750" t="str">
        <f t="shared" ca="1" si="50"/>
        <v/>
      </c>
      <c r="E750">
        <v>748</v>
      </c>
    </row>
    <row r="751" spans="1:5">
      <c r="A751">
        <f t="shared" si="49"/>
        <v>1501</v>
      </c>
      <c r="C751" s="34">
        <v>749</v>
      </c>
      <c r="D751" t="str">
        <f t="shared" ca="1" si="50"/>
        <v/>
      </c>
      <c r="E751">
        <v>749</v>
      </c>
    </row>
    <row r="752" spans="1:5">
      <c r="A752">
        <f t="shared" si="49"/>
        <v>1503</v>
      </c>
      <c r="C752" s="34">
        <v>750</v>
      </c>
      <c r="D752" t="str">
        <f t="shared" ca="1" si="50"/>
        <v/>
      </c>
      <c r="E752">
        <v>750</v>
      </c>
    </row>
    <row r="753" spans="1:5">
      <c r="A753">
        <f t="shared" si="49"/>
        <v>1505</v>
      </c>
      <c r="C753" s="34">
        <v>751</v>
      </c>
      <c r="D753" t="str">
        <f t="shared" ca="1" si="50"/>
        <v/>
      </c>
      <c r="E753">
        <v>751</v>
      </c>
    </row>
    <row r="754" spans="1:5">
      <c r="A754">
        <f t="shared" si="49"/>
        <v>1507</v>
      </c>
      <c r="C754" s="34">
        <v>752</v>
      </c>
      <c r="D754" t="str">
        <f t="shared" ca="1" si="50"/>
        <v/>
      </c>
      <c r="E754">
        <v>752</v>
      </c>
    </row>
    <row r="755" spans="1:5">
      <c r="A755">
        <f t="shared" si="49"/>
        <v>1509</v>
      </c>
      <c r="C755" s="34">
        <v>753</v>
      </c>
      <c r="D755" t="str">
        <f t="shared" ca="1" si="50"/>
        <v/>
      </c>
      <c r="E755">
        <v>753</v>
      </c>
    </row>
    <row r="756" spans="1:5">
      <c r="A756">
        <f t="shared" si="49"/>
        <v>1511</v>
      </c>
      <c r="C756" s="34">
        <v>754</v>
      </c>
      <c r="D756" t="str">
        <f t="shared" ca="1" si="50"/>
        <v/>
      </c>
      <c r="E756">
        <v>754</v>
      </c>
    </row>
    <row r="757" spans="1:5">
      <c r="A757">
        <f t="shared" si="49"/>
        <v>1513</v>
      </c>
      <c r="C757" s="34">
        <v>755</v>
      </c>
      <c r="D757" t="str">
        <f t="shared" ca="1" si="50"/>
        <v/>
      </c>
      <c r="E757">
        <v>755</v>
      </c>
    </row>
    <row r="758" spans="1:5">
      <c r="A758">
        <f t="shared" si="49"/>
        <v>1515</v>
      </c>
      <c r="C758" s="34">
        <v>756</v>
      </c>
      <c r="D758" t="str">
        <f t="shared" ca="1" si="50"/>
        <v/>
      </c>
      <c r="E758">
        <v>756</v>
      </c>
    </row>
    <row r="759" spans="1:5">
      <c r="A759">
        <f t="shared" si="49"/>
        <v>1517</v>
      </c>
      <c r="C759" s="34">
        <v>757</v>
      </c>
      <c r="D759" t="str">
        <f t="shared" ca="1" si="50"/>
        <v/>
      </c>
      <c r="E759">
        <v>757</v>
      </c>
    </row>
    <row r="760" spans="1:5">
      <c r="A760">
        <f t="shared" si="49"/>
        <v>1519</v>
      </c>
      <c r="C760" s="34">
        <v>758</v>
      </c>
      <c r="D760" t="str">
        <f t="shared" ca="1" si="50"/>
        <v/>
      </c>
      <c r="E760">
        <v>758</v>
      </c>
    </row>
    <row r="761" spans="1:5">
      <c r="A761">
        <f t="shared" si="49"/>
        <v>1521</v>
      </c>
      <c r="C761" s="34">
        <v>759</v>
      </c>
      <c r="D761" t="str">
        <f t="shared" ca="1" si="50"/>
        <v/>
      </c>
      <c r="E761">
        <v>759</v>
      </c>
    </row>
    <row r="762" spans="1:5">
      <c r="A762">
        <f t="shared" si="49"/>
        <v>1523</v>
      </c>
      <c r="C762" s="34">
        <v>760</v>
      </c>
      <c r="D762" t="str">
        <f t="shared" ca="1" si="50"/>
        <v/>
      </c>
      <c r="E762">
        <v>760</v>
      </c>
    </row>
    <row r="763" spans="1:5">
      <c r="A763">
        <f t="shared" si="49"/>
        <v>1525</v>
      </c>
      <c r="C763" s="34">
        <v>761</v>
      </c>
      <c r="D763" t="str">
        <f t="shared" ca="1" si="50"/>
        <v/>
      </c>
      <c r="E763">
        <v>761</v>
      </c>
    </row>
    <row r="764" spans="1:5">
      <c r="A764">
        <f t="shared" si="49"/>
        <v>1527</v>
      </c>
      <c r="C764" s="34">
        <v>762</v>
      </c>
      <c r="D764" t="str">
        <f t="shared" ca="1" si="50"/>
        <v/>
      </c>
      <c r="E764">
        <v>762</v>
      </c>
    </row>
    <row r="765" spans="1:5">
      <c r="A765">
        <f t="shared" si="49"/>
        <v>1529</v>
      </c>
      <c r="C765" s="34">
        <v>763</v>
      </c>
      <c r="D765" t="str">
        <f t="shared" ca="1" si="50"/>
        <v/>
      </c>
      <c r="E765">
        <v>763</v>
      </c>
    </row>
    <row r="766" spans="1:5">
      <c r="A766">
        <f t="shared" si="49"/>
        <v>1531</v>
      </c>
      <c r="C766" s="34">
        <v>764</v>
      </c>
      <c r="D766" t="str">
        <f t="shared" ca="1" si="50"/>
        <v/>
      </c>
      <c r="E766">
        <v>764</v>
      </c>
    </row>
    <row r="767" spans="1:5">
      <c r="A767">
        <f t="shared" si="49"/>
        <v>1533</v>
      </c>
      <c r="C767" s="34">
        <v>765</v>
      </c>
      <c r="D767" t="str">
        <f t="shared" ca="1" si="50"/>
        <v/>
      </c>
      <c r="E767">
        <v>765</v>
      </c>
    </row>
    <row r="768" spans="1:5">
      <c r="A768">
        <f t="shared" si="49"/>
        <v>1535</v>
      </c>
      <c r="C768" s="34">
        <v>766</v>
      </c>
      <c r="D768" t="str">
        <f t="shared" ca="1" si="50"/>
        <v/>
      </c>
      <c r="E768">
        <v>766</v>
      </c>
    </row>
    <row r="769" spans="1:5">
      <c r="A769">
        <f t="shared" si="49"/>
        <v>1537</v>
      </c>
      <c r="C769" s="34">
        <v>767</v>
      </c>
      <c r="D769" t="str">
        <f t="shared" ca="1" si="50"/>
        <v/>
      </c>
      <c r="E769">
        <v>767</v>
      </c>
    </row>
    <row r="770" spans="1:5">
      <c r="A770">
        <f t="shared" si="49"/>
        <v>1539</v>
      </c>
      <c r="C770" s="34">
        <v>768</v>
      </c>
      <c r="D770" t="str">
        <f t="shared" ca="1" si="50"/>
        <v/>
      </c>
      <c r="E770">
        <v>768</v>
      </c>
    </row>
    <row r="771" spans="1:5">
      <c r="A771">
        <f t="shared" si="49"/>
        <v>1541</v>
      </c>
      <c r="C771" s="34">
        <v>769</v>
      </c>
      <c r="D771" t="str">
        <f t="shared" ca="1" si="50"/>
        <v/>
      </c>
      <c r="E771">
        <v>769</v>
      </c>
    </row>
    <row r="772" spans="1:5">
      <c r="A772">
        <f t="shared" si="49"/>
        <v>1543</v>
      </c>
      <c r="C772" s="34">
        <v>770</v>
      </c>
      <c r="D772" t="str">
        <f t="shared" ca="1" si="50"/>
        <v/>
      </c>
      <c r="E772">
        <v>770</v>
      </c>
    </row>
    <row r="773" spans="1:5">
      <c r="A773">
        <f t="shared" si="49"/>
        <v>1545</v>
      </c>
      <c r="C773" s="34">
        <v>771</v>
      </c>
      <c r="D773" t="str">
        <f t="shared" ca="1" si="50"/>
        <v/>
      </c>
      <c r="E773">
        <v>771</v>
      </c>
    </row>
    <row r="774" spans="1:5">
      <c r="A774">
        <f t="shared" si="49"/>
        <v>1547</v>
      </c>
      <c r="C774" s="34">
        <v>772</v>
      </c>
      <c r="D774" t="str">
        <f t="shared" ca="1" si="50"/>
        <v/>
      </c>
      <c r="E774">
        <v>772</v>
      </c>
    </row>
    <row r="775" spans="1:5">
      <c r="A775">
        <f t="shared" si="49"/>
        <v>1549</v>
      </c>
      <c r="C775" s="34">
        <v>773</v>
      </c>
      <c r="D775" t="str">
        <f t="shared" ca="1" si="50"/>
        <v/>
      </c>
      <c r="E775">
        <v>773</v>
      </c>
    </row>
    <row r="776" spans="1:5">
      <c r="A776">
        <f t="shared" si="49"/>
        <v>1551</v>
      </c>
      <c r="C776" s="34">
        <v>774</v>
      </c>
      <c r="D776" t="str">
        <f t="shared" ca="1" si="50"/>
        <v/>
      </c>
      <c r="E776">
        <v>774</v>
      </c>
    </row>
    <row r="777" spans="1:5">
      <c r="A777">
        <f t="shared" si="49"/>
        <v>1553</v>
      </c>
      <c r="C777" s="34">
        <v>775</v>
      </c>
      <c r="D777" t="str">
        <f t="shared" ca="1" si="50"/>
        <v/>
      </c>
      <c r="E777">
        <v>775</v>
      </c>
    </row>
    <row r="778" spans="1:5">
      <c r="A778">
        <f t="shared" si="49"/>
        <v>1555</v>
      </c>
      <c r="C778" s="34">
        <v>776</v>
      </c>
      <c r="D778" t="str">
        <f t="shared" ca="1" si="50"/>
        <v/>
      </c>
      <c r="E778">
        <v>776</v>
      </c>
    </row>
    <row r="779" spans="1:5">
      <c r="A779">
        <f t="shared" si="49"/>
        <v>1557</v>
      </c>
      <c r="C779" s="34">
        <v>777</v>
      </c>
      <c r="D779" t="str">
        <f t="shared" ca="1" si="50"/>
        <v/>
      </c>
      <c r="E779">
        <v>777</v>
      </c>
    </row>
    <row r="780" spans="1:5">
      <c r="A780">
        <f t="shared" si="49"/>
        <v>1559</v>
      </c>
      <c r="C780" s="34">
        <v>778</v>
      </c>
      <c r="D780" t="str">
        <f t="shared" ca="1" si="50"/>
        <v/>
      </c>
      <c r="E780">
        <v>778</v>
      </c>
    </row>
    <row r="781" spans="1:5">
      <c r="A781">
        <f t="shared" si="49"/>
        <v>1561</v>
      </c>
      <c r="C781" s="34">
        <v>779</v>
      </c>
      <c r="D781" t="str">
        <f t="shared" ca="1" si="50"/>
        <v/>
      </c>
      <c r="E781">
        <v>779</v>
      </c>
    </row>
    <row r="782" spans="1:5">
      <c r="A782">
        <f t="shared" si="49"/>
        <v>1563</v>
      </c>
      <c r="C782" s="34">
        <v>780</v>
      </c>
      <c r="D782" t="str">
        <f t="shared" ca="1" si="50"/>
        <v/>
      </c>
      <c r="E782">
        <v>780</v>
      </c>
    </row>
    <row r="783" spans="1:5">
      <c r="A783">
        <f t="shared" si="49"/>
        <v>1565</v>
      </c>
      <c r="C783" s="34">
        <v>781</v>
      </c>
      <c r="D783" t="str">
        <f t="shared" ca="1" si="50"/>
        <v/>
      </c>
      <c r="E783">
        <v>781</v>
      </c>
    </row>
    <row r="784" spans="1:5">
      <c r="A784">
        <f t="shared" si="49"/>
        <v>1567</v>
      </c>
      <c r="C784" s="34">
        <v>782</v>
      </c>
      <c r="D784" t="str">
        <f t="shared" ca="1" si="50"/>
        <v/>
      </c>
      <c r="E784">
        <v>782</v>
      </c>
    </row>
    <row r="785" spans="1:5">
      <c r="A785">
        <f t="shared" si="49"/>
        <v>1569</v>
      </c>
      <c r="C785" s="34">
        <v>783</v>
      </c>
      <c r="D785" t="str">
        <f t="shared" ca="1" si="50"/>
        <v/>
      </c>
      <c r="E785">
        <v>783</v>
      </c>
    </row>
    <row r="786" spans="1:5">
      <c r="A786">
        <f t="shared" si="49"/>
        <v>1571</v>
      </c>
      <c r="C786" s="34">
        <v>784</v>
      </c>
      <c r="D786" t="str">
        <f t="shared" ca="1" si="50"/>
        <v/>
      </c>
      <c r="E786">
        <v>784</v>
      </c>
    </row>
    <row r="787" spans="1:5">
      <c r="A787">
        <f t="shared" si="49"/>
        <v>1573</v>
      </c>
      <c r="C787" s="34">
        <v>785</v>
      </c>
      <c r="D787" t="str">
        <f t="shared" ca="1" si="50"/>
        <v/>
      </c>
      <c r="E787">
        <v>785</v>
      </c>
    </row>
    <row r="788" spans="1:5">
      <c r="A788">
        <f t="shared" si="49"/>
        <v>1575</v>
      </c>
      <c r="C788" s="34">
        <v>786</v>
      </c>
      <c r="D788" t="str">
        <f t="shared" ca="1" si="50"/>
        <v/>
      </c>
      <c r="E788">
        <v>786</v>
      </c>
    </row>
    <row r="789" spans="1:5">
      <c r="A789">
        <f t="shared" si="49"/>
        <v>1577</v>
      </c>
      <c r="C789" s="34">
        <v>787</v>
      </c>
      <c r="D789" t="str">
        <f t="shared" ca="1" si="50"/>
        <v/>
      </c>
      <c r="E789">
        <v>787</v>
      </c>
    </row>
    <row r="790" spans="1:5">
      <c r="A790">
        <f t="shared" si="49"/>
        <v>1579</v>
      </c>
      <c r="C790" s="34">
        <v>788</v>
      </c>
      <c r="D790" t="str">
        <f t="shared" ca="1" si="50"/>
        <v/>
      </c>
      <c r="E790">
        <v>788</v>
      </c>
    </row>
    <row r="791" spans="1:5">
      <c r="A791">
        <f t="shared" si="49"/>
        <v>1581</v>
      </c>
      <c r="C791" s="34">
        <v>789</v>
      </c>
      <c r="D791" t="str">
        <f t="shared" ca="1" si="50"/>
        <v/>
      </c>
      <c r="E791">
        <v>789</v>
      </c>
    </row>
    <row r="792" spans="1:5">
      <c r="A792">
        <f t="shared" si="49"/>
        <v>1583</v>
      </c>
      <c r="C792" s="34">
        <v>790</v>
      </c>
      <c r="D792" t="str">
        <f t="shared" ca="1" si="50"/>
        <v/>
      </c>
      <c r="E792">
        <v>790</v>
      </c>
    </row>
    <row r="793" spans="1:5">
      <c r="A793">
        <f t="shared" si="49"/>
        <v>1585</v>
      </c>
      <c r="C793" s="34">
        <v>791</v>
      </c>
      <c r="D793" t="str">
        <f t="shared" ca="1" si="50"/>
        <v/>
      </c>
      <c r="E793">
        <v>791</v>
      </c>
    </row>
    <row r="794" spans="1:5">
      <c r="A794">
        <f t="shared" si="49"/>
        <v>1587</v>
      </c>
      <c r="C794" s="34">
        <v>792</v>
      </c>
      <c r="D794" t="str">
        <f t="shared" ca="1" si="50"/>
        <v/>
      </c>
      <c r="E794">
        <v>792</v>
      </c>
    </row>
    <row r="795" spans="1:5">
      <c r="A795">
        <f t="shared" ref="A795:A858" si="51">3+C795*2</f>
        <v>1589</v>
      </c>
      <c r="C795" s="34">
        <v>793</v>
      </c>
      <c r="D795" t="str">
        <f t="shared" ref="D795:D858" ca="1" si="52">IF(INDIRECT("Models!A"&amp;A795)=0,"",INDIRECT("Models!A"&amp;A795))</f>
        <v/>
      </c>
      <c r="E795">
        <v>793</v>
      </c>
    </row>
    <row r="796" spans="1:5">
      <c r="A796">
        <f t="shared" si="51"/>
        <v>1591</v>
      </c>
      <c r="C796" s="34">
        <v>794</v>
      </c>
      <c r="D796" t="str">
        <f t="shared" ca="1" si="52"/>
        <v/>
      </c>
      <c r="E796">
        <v>794</v>
      </c>
    </row>
    <row r="797" spans="1:5">
      <c r="A797">
        <f t="shared" si="51"/>
        <v>1593</v>
      </c>
      <c r="C797" s="34">
        <v>795</v>
      </c>
      <c r="D797" t="str">
        <f t="shared" ca="1" si="52"/>
        <v/>
      </c>
      <c r="E797">
        <v>795</v>
      </c>
    </row>
    <row r="798" spans="1:5">
      <c r="A798">
        <f t="shared" si="51"/>
        <v>1595</v>
      </c>
      <c r="C798" s="34">
        <v>796</v>
      </c>
      <c r="D798" t="str">
        <f t="shared" ca="1" si="52"/>
        <v/>
      </c>
      <c r="E798">
        <v>796</v>
      </c>
    </row>
    <row r="799" spans="1:5">
      <c r="A799">
        <f t="shared" si="51"/>
        <v>1597</v>
      </c>
      <c r="C799" s="34">
        <v>797</v>
      </c>
      <c r="D799" t="str">
        <f t="shared" ca="1" si="52"/>
        <v/>
      </c>
      <c r="E799">
        <v>797</v>
      </c>
    </row>
    <row r="800" spans="1:5">
      <c r="A800">
        <f t="shared" si="51"/>
        <v>1599</v>
      </c>
      <c r="C800" s="34">
        <v>798</v>
      </c>
      <c r="D800" t="str">
        <f t="shared" ca="1" si="52"/>
        <v/>
      </c>
      <c r="E800">
        <v>798</v>
      </c>
    </row>
    <row r="801" spans="1:5">
      <c r="A801">
        <f t="shared" si="51"/>
        <v>1601</v>
      </c>
      <c r="C801" s="34">
        <v>799</v>
      </c>
      <c r="D801" t="str">
        <f t="shared" ca="1" si="52"/>
        <v/>
      </c>
      <c r="E801">
        <v>799</v>
      </c>
    </row>
    <row r="802" spans="1:5">
      <c r="A802">
        <f t="shared" si="51"/>
        <v>1603</v>
      </c>
      <c r="C802" s="34">
        <v>800</v>
      </c>
      <c r="D802" t="str">
        <f t="shared" ca="1" si="52"/>
        <v/>
      </c>
      <c r="E802">
        <v>800</v>
      </c>
    </row>
    <row r="803" spans="1:5">
      <c r="A803">
        <f t="shared" si="51"/>
        <v>1605</v>
      </c>
      <c r="C803" s="34">
        <v>801</v>
      </c>
      <c r="D803" t="str">
        <f t="shared" ca="1" si="52"/>
        <v/>
      </c>
      <c r="E803">
        <v>801</v>
      </c>
    </row>
    <row r="804" spans="1:5">
      <c r="A804">
        <f t="shared" si="51"/>
        <v>1607</v>
      </c>
      <c r="C804" s="34">
        <v>802</v>
      </c>
      <c r="D804" t="str">
        <f t="shared" ca="1" si="52"/>
        <v/>
      </c>
      <c r="E804">
        <v>802</v>
      </c>
    </row>
    <row r="805" spans="1:5">
      <c r="A805">
        <f t="shared" si="51"/>
        <v>1609</v>
      </c>
      <c r="C805" s="34">
        <v>803</v>
      </c>
      <c r="D805" t="str">
        <f t="shared" ca="1" si="52"/>
        <v/>
      </c>
      <c r="E805">
        <v>803</v>
      </c>
    </row>
    <row r="806" spans="1:5">
      <c r="A806">
        <f t="shared" si="51"/>
        <v>1611</v>
      </c>
      <c r="C806" s="34">
        <v>804</v>
      </c>
      <c r="D806" t="str">
        <f t="shared" ca="1" si="52"/>
        <v/>
      </c>
      <c r="E806">
        <v>804</v>
      </c>
    </row>
    <row r="807" spans="1:5">
      <c r="A807">
        <f t="shared" si="51"/>
        <v>1613</v>
      </c>
      <c r="C807" s="34">
        <v>805</v>
      </c>
      <c r="D807" t="str">
        <f t="shared" ca="1" si="52"/>
        <v/>
      </c>
      <c r="E807">
        <v>805</v>
      </c>
    </row>
    <row r="808" spans="1:5">
      <c r="A808">
        <f t="shared" si="51"/>
        <v>1615</v>
      </c>
      <c r="C808" s="34">
        <v>806</v>
      </c>
      <c r="D808" t="str">
        <f t="shared" ca="1" si="52"/>
        <v/>
      </c>
      <c r="E808">
        <v>806</v>
      </c>
    </row>
    <row r="809" spans="1:5">
      <c r="A809">
        <f t="shared" si="51"/>
        <v>1617</v>
      </c>
      <c r="C809" s="34">
        <v>807</v>
      </c>
      <c r="D809" t="str">
        <f t="shared" ca="1" si="52"/>
        <v/>
      </c>
      <c r="E809">
        <v>807</v>
      </c>
    </row>
    <row r="810" spans="1:5">
      <c r="A810">
        <f t="shared" si="51"/>
        <v>1619</v>
      </c>
      <c r="C810" s="34">
        <v>808</v>
      </c>
      <c r="D810" t="str">
        <f t="shared" ca="1" si="52"/>
        <v/>
      </c>
      <c r="E810">
        <v>808</v>
      </c>
    </row>
    <row r="811" spans="1:5">
      <c r="A811">
        <f t="shared" si="51"/>
        <v>1621</v>
      </c>
      <c r="C811" s="34">
        <v>809</v>
      </c>
      <c r="D811" t="str">
        <f t="shared" ca="1" si="52"/>
        <v/>
      </c>
      <c r="E811">
        <v>809</v>
      </c>
    </row>
    <row r="812" spans="1:5">
      <c r="A812">
        <f t="shared" si="51"/>
        <v>1623</v>
      </c>
      <c r="C812" s="34">
        <v>810</v>
      </c>
      <c r="D812" t="str">
        <f t="shared" ca="1" si="52"/>
        <v/>
      </c>
      <c r="E812">
        <v>810</v>
      </c>
    </row>
    <row r="813" spans="1:5">
      <c r="A813">
        <f t="shared" si="51"/>
        <v>1625</v>
      </c>
      <c r="C813" s="34">
        <v>811</v>
      </c>
      <c r="D813" t="str">
        <f t="shared" ca="1" si="52"/>
        <v/>
      </c>
      <c r="E813">
        <v>811</v>
      </c>
    </row>
    <row r="814" spans="1:5">
      <c r="A814">
        <f t="shared" si="51"/>
        <v>1627</v>
      </c>
      <c r="C814" s="34">
        <v>812</v>
      </c>
      <c r="D814" t="str">
        <f t="shared" ca="1" si="52"/>
        <v/>
      </c>
      <c r="E814">
        <v>812</v>
      </c>
    </row>
    <row r="815" spans="1:5">
      <c r="A815">
        <f t="shared" si="51"/>
        <v>1629</v>
      </c>
      <c r="C815" s="34">
        <v>813</v>
      </c>
      <c r="D815" t="str">
        <f t="shared" ca="1" si="52"/>
        <v/>
      </c>
      <c r="E815">
        <v>813</v>
      </c>
    </row>
    <row r="816" spans="1:5">
      <c r="A816">
        <f t="shared" si="51"/>
        <v>1631</v>
      </c>
      <c r="C816" s="34">
        <v>814</v>
      </c>
      <c r="D816" t="str">
        <f t="shared" ca="1" si="52"/>
        <v/>
      </c>
      <c r="E816">
        <v>814</v>
      </c>
    </row>
    <row r="817" spans="1:5">
      <c r="A817">
        <f t="shared" si="51"/>
        <v>1633</v>
      </c>
      <c r="C817" s="34">
        <v>815</v>
      </c>
      <c r="D817" t="str">
        <f t="shared" ca="1" si="52"/>
        <v/>
      </c>
      <c r="E817">
        <v>815</v>
      </c>
    </row>
    <row r="818" spans="1:5">
      <c r="A818">
        <f t="shared" si="51"/>
        <v>1635</v>
      </c>
      <c r="C818" s="34">
        <v>816</v>
      </c>
      <c r="D818" t="str">
        <f t="shared" ca="1" si="52"/>
        <v/>
      </c>
      <c r="E818">
        <v>816</v>
      </c>
    </row>
    <row r="819" spans="1:5">
      <c r="A819">
        <f t="shared" si="51"/>
        <v>1637</v>
      </c>
      <c r="C819" s="34">
        <v>817</v>
      </c>
      <c r="D819" t="str">
        <f t="shared" ca="1" si="52"/>
        <v/>
      </c>
      <c r="E819">
        <v>817</v>
      </c>
    </row>
    <row r="820" spans="1:5">
      <c r="A820">
        <f t="shared" si="51"/>
        <v>1639</v>
      </c>
      <c r="C820" s="34">
        <v>818</v>
      </c>
      <c r="D820" t="str">
        <f t="shared" ca="1" si="52"/>
        <v/>
      </c>
      <c r="E820">
        <v>818</v>
      </c>
    </row>
    <row r="821" spans="1:5">
      <c r="A821">
        <f t="shared" si="51"/>
        <v>1641</v>
      </c>
      <c r="C821" s="34">
        <v>819</v>
      </c>
      <c r="D821" t="str">
        <f t="shared" ca="1" si="52"/>
        <v/>
      </c>
      <c r="E821">
        <v>819</v>
      </c>
    </row>
    <row r="822" spans="1:5">
      <c r="A822">
        <f t="shared" si="51"/>
        <v>1643</v>
      </c>
      <c r="C822" s="34">
        <v>820</v>
      </c>
      <c r="D822" t="str">
        <f t="shared" ca="1" si="52"/>
        <v/>
      </c>
      <c r="E822">
        <v>820</v>
      </c>
    </row>
    <row r="823" spans="1:5">
      <c r="A823">
        <f t="shared" si="51"/>
        <v>1645</v>
      </c>
      <c r="C823" s="34">
        <v>821</v>
      </c>
      <c r="D823" t="str">
        <f t="shared" ca="1" si="52"/>
        <v/>
      </c>
      <c r="E823">
        <v>821</v>
      </c>
    </row>
    <row r="824" spans="1:5">
      <c r="A824">
        <f t="shared" si="51"/>
        <v>1647</v>
      </c>
      <c r="C824" s="34">
        <v>822</v>
      </c>
      <c r="D824" t="str">
        <f t="shared" ca="1" si="52"/>
        <v/>
      </c>
      <c r="E824">
        <v>822</v>
      </c>
    </row>
    <row r="825" spans="1:5">
      <c r="A825">
        <f t="shared" si="51"/>
        <v>1649</v>
      </c>
      <c r="C825" s="34">
        <v>823</v>
      </c>
      <c r="D825" t="str">
        <f t="shared" ca="1" si="52"/>
        <v/>
      </c>
      <c r="E825">
        <v>823</v>
      </c>
    </row>
    <row r="826" spans="1:5">
      <c r="A826">
        <f t="shared" si="51"/>
        <v>1651</v>
      </c>
      <c r="C826" s="34">
        <v>824</v>
      </c>
      <c r="D826" t="str">
        <f t="shared" ca="1" si="52"/>
        <v/>
      </c>
      <c r="E826">
        <v>824</v>
      </c>
    </row>
    <row r="827" spans="1:5">
      <c r="A827">
        <f t="shared" si="51"/>
        <v>1653</v>
      </c>
      <c r="C827" s="34">
        <v>825</v>
      </c>
      <c r="D827" t="str">
        <f t="shared" ca="1" si="52"/>
        <v/>
      </c>
      <c r="E827">
        <v>825</v>
      </c>
    </row>
    <row r="828" spans="1:5">
      <c r="A828">
        <f t="shared" si="51"/>
        <v>1655</v>
      </c>
      <c r="C828" s="34">
        <v>826</v>
      </c>
      <c r="D828" t="str">
        <f t="shared" ca="1" si="52"/>
        <v/>
      </c>
      <c r="E828">
        <v>826</v>
      </c>
    </row>
    <row r="829" spans="1:5">
      <c r="A829">
        <f t="shared" si="51"/>
        <v>1657</v>
      </c>
      <c r="C829" s="34">
        <v>827</v>
      </c>
      <c r="D829" t="str">
        <f t="shared" ca="1" si="52"/>
        <v/>
      </c>
      <c r="E829">
        <v>827</v>
      </c>
    </row>
    <row r="830" spans="1:5">
      <c r="A830">
        <f t="shared" si="51"/>
        <v>1659</v>
      </c>
      <c r="C830" s="34">
        <v>828</v>
      </c>
      <c r="D830" t="str">
        <f t="shared" ca="1" si="52"/>
        <v/>
      </c>
      <c r="E830">
        <v>828</v>
      </c>
    </row>
    <row r="831" spans="1:5">
      <c r="A831">
        <f t="shared" si="51"/>
        <v>1661</v>
      </c>
      <c r="C831" s="34">
        <v>829</v>
      </c>
      <c r="D831" t="str">
        <f t="shared" ca="1" si="52"/>
        <v/>
      </c>
      <c r="E831">
        <v>829</v>
      </c>
    </row>
    <row r="832" spans="1:5">
      <c r="A832">
        <f t="shared" si="51"/>
        <v>1663</v>
      </c>
      <c r="C832" s="34">
        <v>830</v>
      </c>
      <c r="D832" t="str">
        <f t="shared" ca="1" si="52"/>
        <v/>
      </c>
      <c r="E832">
        <v>830</v>
      </c>
    </row>
    <row r="833" spans="1:5">
      <c r="A833">
        <f t="shared" si="51"/>
        <v>1665</v>
      </c>
      <c r="C833" s="34">
        <v>831</v>
      </c>
      <c r="D833" t="str">
        <f t="shared" ca="1" si="52"/>
        <v/>
      </c>
      <c r="E833">
        <v>831</v>
      </c>
    </row>
    <row r="834" spans="1:5">
      <c r="A834">
        <f t="shared" si="51"/>
        <v>1667</v>
      </c>
      <c r="C834" s="34">
        <v>832</v>
      </c>
      <c r="D834" t="str">
        <f t="shared" ca="1" si="52"/>
        <v/>
      </c>
      <c r="E834">
        <v>832</v>
      </c>
    </row>
    <row r="835" spans="1:5">
      <c r="A835">
        <f t="shared" si="51"/>
        <v>1669</v>
      </c>
      <c r="C835" s="34">
        <v>833</v>
      </c>
      <c r="D835" t="str">
        <f t="shared" ca="1" si="52"/>
        <v/>
      </c>
      <c r="E835">
        <v>833</v>
      </c>
    </row>
    <row r="836" spans="1:5">
      <c r="A836">
        <f t="shared" si="51"/>
        <v>1671</v>
      </c>
      <c r="C836" s="34">
        <v>834</v>
      </c>
      <c r="D836" t="str">
        <f t="shared" ca="1" si="52"/>
        <v/>
      </c>
      <c r="E836">
        <v>834</v>
      </c>
    </row>
    <row r="837" spans="1:5">
      <c r="A837">
        <f t="shared" si="51"/>
        <v>1673</v>
      </c>
      <c r="C837" s="34">
        <v>835</v>
      </c>
      <c r="D837" t="str">
        <f t="shared" ca="1" si="52"/>
        <v/>
      </c>
      <c r="E837">
        <v>835</v>
      </c>
    </row>
    <row r="838" spans="1:5">
      <c r="A838">
        <f t="shared" si="51"/>
        <v>1675</v>
      </c>
      <c r="C838" s="34">
        <v>836</v>
      </c>
      <c r="D838" t="str">
        <f t="shared" ca="1" si="52"/>
        <v/>
      </c>
      <c r="E838">
        <v>836</v>
      </c>
    </row>
    <row r="839" spans="1:5">
      <c r="A839">
        <f t="shared" si="51"/>
        <v>1677</v>
      </c>
      <c r="C839" s="34">
        <v>837</v>
      </c>
      <c r="D839" t="str">
        <f t="shared" ca="1" si="52"/>
        <v/>
      </c>
      <c r="E839">
        <v>837</v>
      </c>
    </row>
    <row r="840" spans="1:5">
      <c r="A840">
        <f t="shared" si="51"/>
        <v>1679</v>
      </c>
      <c r="C840" s="34">
        <v>838</v>
      </c>
      <c r="D840" t="str">
        <f t="shared" ca="1" si="52"/>
        <v/>
      </c>
      <c r="E840">
        <v>838</v>
      </c>
    </row>
    <row r="841" spans="1:5">
      <c r="A841">
        <f t="shared" si="51"/>
        <v>1681</v>
      </c>
      <c r="C841" s="34">
        <v>839</v>
      </c>
      <c r="D841" t="str">
        <f t="shared" ca="1" si="52"/>
        <v/>
      </c>
      <c r="E841">
        <v>839</v>
      </c>
    </row>
    <row r="842" spans="1:5">
      <c r="A842">
        <f t="shared" si="51"/>
        <v>1683</v>
      </c>
      <c r="C842" s="34">
        <v>840</v>
      </c>
      <c r="D842" t="str">
        <f t="shared" ca="1" si="52"/>
        <v/>
      </c>
      <c r="E842">
        <v>840</v>
      </c>
    </row>
    <row r="843" spans="1:5">
      <c r="A843">
        <f t="shared" si="51"/>
        <v>1685</v>
      </c>
      <c r="C843" s="34">
        <v>841</v>
      </c>
      <c r="D843" t="str">
        <f t="shared" ca="1" si="52"/>
        <v/>
      </c>
      <c r="E843">
        <v>841</v>
      </c>
    </row>
    <row r="844" spans="1:5">
      <c r="A844">
        <f t="shared" si="51"/>
        <v>1687</v>
      </c>
      <c r="C844" s="34">
        <v>842</v>
      </c>
      <c r="D844" t="str">
        <f t="shared" ca="1" si="52"/>
        <v/>
      </c>
      <c r="E844">
        <v>842</v>
      </c>
    </row>
    <row r="845" spans="1:5">
      <c r="A845">
        <f t="shared" si="51"/>
        <v>1689</v>
      </c>
      <c r="C845" s="34">
        <v>843</v>
      </c>
      <c r="D845" t="str">
        <f t="shared" ca="1" si="52"/>
        <v/>
      </c>
      <c r="E845">
        <v>843</v>
      </c>
    </row>
    <row r="846" spans="1:5">
      <c r="A846">
        <f t="shared" si="51"/>
        <v>1691</v>
      </c>
      <c r="C846" s="34">
        <v>844</v>
      </c>
      <c r="D846" t="str">
        <f t="shared" ca="1" si="52"/>
        <v/>
      </c>
      <c r="E846">
        <v>844</v>
      </c>
    </row>
    <row r="847" spans="1:5">
      <c r="A847">
        <f t="shared" si="51"/>
        <v>1693</v>
      </c>
      <c r="C847" s="34">
        <v>845</v>
      </c>
      <c r="D847" t="str">
        <f t="shared" ca="1" si="52"/>
        <v/>
      </c>
      <c r="E847">
        <v>845</v>
      </c>
    </row>
    <row r="848" spans="1:5">
      <c r="A848">
        <f t="shared" si="51"/>
        <v>1695</v>
      </c>
      <c r="C848" s="34">
        <v>846</v>
      </c>
      <c r="D848" t="str">
        <f t="shared" ca="1" si="52"/>
        <v/>
      </c>
      <c r="E848">
        <v>846</v>
      </c>
    </row>
    <row r="849" spans="1:5">
      <c r="A849">
        <f t="shared" si="51"/>
        <v>1697</v>
      </c>
      <c r="C849" s="34">
        <v>847</v>
      </c>
      <c r="D849" t="str">
        <f t="shared" ca="1" si="52"/>
        <v/>
      </c>
      <c r="E849">
        <v>847</v>
      </c>
    </row>
    <row r="850" spans="1:5">
      <c r="A850">
        <f t="shared" si="51"/>
        <v>1699</v>
      </c>
      <c r="C850" s="34">
        <v>848</v>
      </c>
      <c r="D850" t="str">
        <f t="shared" ca="1" si="52"/>
        <v/>
      </c>
      <c r="E850">
        <v>848</v>
      </c>
    </row>
    <row r="851" spans="1:5">
      <c r="A851">
        <f t="shared" si="51"/>
        <v>1701</v>
      </c>
      <c r="C851" s="34">
        <v>849</v>
      </c>
      <c r="D851" t="str">
        <f t="shared" ca="1" si="52"/>
        <v/>
      </c>
      <c r="E851">
        <v>849</v>
      </c>
    </row>
    <row r="852" spans="1:5">
      <c r="A852">
        <f t="shared" si="51"/>
        <v>1703</v>
      </c>
      <c r="C852" s="34">
        <v>850</v>
      </c>
      <c r="D852" t="str">
        <f t="shared" ca="1" si="52"/>
        <v/>
      </c>
      <c r="E852">
        <v>850</v>
      </c>
    </row>
    <row r="853" spans="1:5">
      <c r="A853">
        <f t="shared" si="51"/>
        <v>1705</v>
      </c>
      <c r="C853" s="34">
        <v>851</v>
      </c>
      <c r="D853" t="str">
        <f t="shared" ca="1" si="52"/>
        <v/>
      </c>
      <c r="E853">
        <v>851</v>
      </c>
    </row>
    <row r="854" spans="1:5">
      <c r="A854">
        <f t="shared" si="51"/>
        <v>1707</v>
      </c>
      <c r="C854" s="34">
        <v>852</v>
      </c>
      <c r="D854" t="str">
        <f t="shared" ca="1" si="52"/>
        <v/>
      </c>
      <c r="E854">
        <v>852</v>
      </c>
    </row>
    <row r="855" spans="1:5">
      <c r="A855">
        <f t="shared" si="51"/>
        <v>1709</v>
      </c>
      <c r="C855" s="34">
        <v>853</v>
      </c>
      <c r="D855" t="str">
        <f t="shared" ca="1" si="52"/>
        <v/>
      </c>
      <c r="E855">
        <v>853</v>
      </c>
    </row>
    <row r="856" spans="1:5">
      <c r="A856">
        <f t="shared" si="51"/>
        <v>1711</v>
      </c>
      <c r="C856" s="34">
        <v>854</v>
      </c>
      <c r="D856" t="str">
        <f t="shared" ca="1" si="52"/>
        <v/>
      </c>
      <c r="E856">
        <v>854</v>
      </c>
    </row>
    <row r="857" spans="1:5">
      <c r="A857">
        <f t="shared" si="51"/>
        <v>1713</v>
      </c>
      <c r="C857" s="34">
        <v>855</v>
      </c>
      <c r="D857" t="str">
        <f t="shared" ca="1" si="52"/>
        <v/>
      </c>
      <c r="E857">
        <v>855</v>
      </c>
    </row>
    <row r="858" spans="1:5">
      <c r="A858">
        <f t="shared" si="51"/>
        <v>1715</v>
      </c>
      <c r="C858" s="34">
        <v>856</v>
      </c>
      <c r="D858" t="str">
        <f t="shared" ca="1" si="52"/>
        <v/>
      </c>
      <c r="E858">
        <v>856</v>
      </c>
    </row>
    <row r="859" spans="1:5">
      <c r="A859">
        <f t="shared" ref="A859:A922" si="53">3+C859*2</f>
        <v>1717</v>
      </c>
      <c r="C859" s="34">
        <v>857</v>
      </c>
      <c r="D859" t="str">
        <f t="shared" ref="D859:D922" ca="1" si="54">IF(INDIRECT("Models!A"&amp;A859)=0,"",INDIRECT("Models!A"&amp;A859))</f>
        <v/>
      </c>
      <c r="E859">
        <v>857</v>
      </c>
    </row>
    <row r="860" spans="1:5">
      <c r="A860">
        <f t="shared" si="53"/>
        <v>1719</v>
      </c>
      <c r="C860" s="34">
        <v>858</v>
      </c>
      <c r="D860" t="str">
        <f t="shared" ca="1" si="54"/>
        <v/>
      </c>
      <c r="E860">
        <v>858</v>
      </c>
    </row>
    <row r="861" spans="1:5">
      <c r="A861">
        <f t="shared" si="53"/>
        <v>1721</v>
      </c>
      <c r="C861" s="34">
        <v>859</v>
      </c>
      <c r="D861" t="str">
        <f t="shared" ca="1" si="54"/>
        <v/>
      </c>
      <c r="E861">
        <v>859</v>
      </c>
    </row>
    <row r="862" spans="1:5">
      <c r="A862">
        <f t="shared" si="53"/>
        <v>1723</v>
      </c>
      <c r="C862" s="34">
        <v>860</v>
      </c>
      <c r="D862" t="str">
        <f t="shared" ca="1" si="54"/>
        <v/>
      </c>
      <c r="E862">
        <v>860</v>
      </c>
    </row>
    <row r="863" spans="1:5">
      <c r="A863">
        <f t="shared" si="53"/>
        <v>1725</v>
      </c>
      <c r="C863" s="34">
        <v>861</v>
      </c>
      <c r="D863" t="str">
        <f t="shared" ca="1" si="54"/>
        <v/>
      </c>
      <c r="E863">
        <v>861</v>
      </c>
    </row>
    <row r="864" spans="1:5">
      <c r="A864">
        <f t="shared" si="53"/>
        <v>1727</v>
      </c>
      <c r="C864" s="34">
        <v>862</v>
      </c>
      <c r="D864" t="str">
        <f t="shared" ca="1" si="54"/>
        <v/>
      </c>
      <c r="E864">
        <v>862</v>
      </c>
    </row>
    <row r="865" spans="1:5">
      <c r="A865">
        <f t="shared" si="53"/>
        <v>1729</v>
      </c>
      <c r="C865" s="34">
        <v>863</v>
      </c>
      <c r="D865" t="str">
        <f t="shared" ca="1" si="54"/>
        <v/>
      </c>
      <c r="E865">
        <v>863</v>
      </c>
    </row>
    <row r="866" spans="1:5">
      <c r="A866">
        <f t="shared" si="53"/>
        <v>1731</v>
      </c>
      <c r="C866" s="34">
        <v>864</v>
      </c>
      <c r="D866" t="str">
        <f t="shared" ca="1" si="54"/>
        <v/>
      </c>
      <c r="E866">
        <v>864</v>
      </c>
    </row>
    <row r="867" spans="1:5">
      <c r="A867">
        <f t="shared" si="53"/>
        <v>1733</v>
      </c>
      <c r="C867" s="34">
        <v>865</v>
      </c>
      <c r="D867" t="str">
        <f t="shared" ca="1" si="54"/>
        <v/>
      </c>
      <c r="E867">
        <v>865</v>
      </c>
    </row>
    <row r="868" spans="1:5">
      <c r="A868">
        <f t="shared" si="53"/>
        <v>1735</v>
      </c>
      <c r="C868" s="34">
        <v>866</v>
      </c>
      <c r="D868" t="str">
        <f t="shared" ca="1" si="54"/>
        <v/>
      </c>
      <c r="E868">
        <v>866</v>
      </c>
    </row>
    <row r="869" spans="1:5">
      <c r="A869">
        <f t="shared" si="53"/>
        <v>1737</v>
      </c>
      <c r="C869" s="34">
        <v>867</v>
      </c>
      <c r="D869" t="str">
        <f t="shared" ca="1" si="54"/>
        <v/>
      </c>
      <c r="E869">
        <v>867</v>
      </c>
    </row>
    <row r="870" spans="1:5">
      <c r="A870">
        <f t="shared" si="53"/>
        <v>1739</v>
      </c>
      <c r="C870" s="34">
        <v>868</v>
      </c>
      <c r="D870" t="str">
        <f t="shared" ca="1" si="54"/>
        <v/>
      </c>
      <c r="E870">
        <v>868</v>
      </c>
    </row>
    <row r="871" spans="1:5">
      <c r="A871">
        <f t="shared" si="53"/>
        <v>1741</v>
      </c>
      <c r="C871" s="34">
        <v>869</v>
      </c>
      <c r="D871" t="str">
        <f t="shared" ca="1" si="54"/>
        <v/>
      </c>
      <c r="E871">
        <v>869</v>
      </c>
    </row>
    <row r="872" spans="1:5">
      <c r="A872">
        <f t="shared" si="53"/>
        <v>1743</v>
      </c>
      <c r="C872" s="34">
        <v>870</v>
      </c>
      <c r="D872" t="str">
        <f t="shared" ca="1" si="54"/>
        <v/>
      </c>
      <c r="E872">
        <v>870</v>
      </c>
    </row>
    <row r="873" spans="1:5">
      <c r="A873">
        <f t="shared" si="53"/>
        <v>1745</v>
      </c>
      <c r="C873" s="34">
        <v>871</v>
      </c>
      <c r="D873" t="str">
        <f t="shared" ca="1" si="54"/>
        <v/>
      </c>
      <c r="E873">
        <v>871</v>
      </c>
    </row>
    <row r="874" spans="1:5">
      <c r="A874">
        <f t="shared" si="53"/>
        <v>1747</v>
      </c>
      <c r="C874" s="34">
        <v>872</v>
      </c>
      <c r="D874" t="str">
        <f t="shared" ca="1" si="54"/>
        <v/>
      </c>
      <c r="E874">
        <v>872</v>
      </c>
    </row>
    <row r="875" spans="1:5">
      <c r="A875">
        <f t="shared" si="53"/>
        <v>1749</v>
      </c>
      <c r="C875" s="34">
        <v>873</v>
      </c>
      <c r="D875" t="str">
        <f t="shared" ca="1" si="54"/>
        <v/>
      </c>
      <c r="E875">
        <v>873</v>
      </c>
    </row>
    <row r="876" spans="1:5">
      <c r="A876">
        <f t="shared" si="53"/>
        <v>1751</v>
      </c>
      <c r="C876" s="34">
        <v>874</v>
      </c>
      <c r="D876" t="str">
        <f t="shared" ca="1" si="54"/>
        <v/>
      </c>
      <c r="E876">
        <v>874</v>
      </c>
    </row>
    <row r="877" spans="1:5">
      <c r="A877">
        <f t="shared" si="53"/>
        <v>1753</v>
      </c>
      <c r="C877" s="34">
        <v>875</v>
      </c>
      <c r="D877" t="str">
        <f t="shared" ca="1" si="54"/>
        <v/>
      </c>
      <c r="E877">
        <v>875</v>
      </c>
    </row>
    <row r="878" spans="1:5">
      <c r="A878">
        <f t="shared" si="53"/>
        <v>1755</v>
      </c>
      <c r="C878" s="34">
        <v>876</v>
      </c>
      <c r="D878" t="str">
        <f t="shared" ca="1" si="54"/>
        <v/>
      </c>
      <c r="E878">
        <v>876</v>
      </c>
    </row>
    <row r="879" spans="1:5">
      <c r="A879">
        <f t="shared" si="53"/>
        <v>1757</v>
      </c>
      <c r="C879" s="34">
        <v>877</v>
      </c>
      <c r="D879" t="str">
        <f t="shared" ca="1" si="54"/>
        <v/>
      </c>
      <c r="E879">
        <v>877</v>
      </c>
    </row>
    <row r="880" spans="1:5">
      <c r="A880">
        <f t="shared" si="53"/>
        <v>1759</v>
      </c>
      <c r="C880" s="34">
        <v>878</v>
      </c>
      <c r="D880" t="str">
        <f t="shared" ca="1" si="54"/>
        <v/>
      </c>
      <c r="E880">
        <v>878</v>
      </c>
    </row>
    <row r="881" spans="1:5">
      <c r="A881">
        <f t="shared" si="53"/>
        <v>1761</v>
      </c>
      <c r="C881" s="34">
        <v>879</v>
      </c>
      <c r="D881" t="str">
        <f t="shared" ca="1" si="54"/>
        <v/>
      </c>
      <c r="E881">
        <v>879</v>
      </c>
    </row>
    <row r="882" spans="1:5">
      <c r="A882">
        <f t="shared" si="53"/>
        <v>1763</v>
      </c>
      <c r="C882" s="34">
        <v>880</v>
      </c>
      <c r="D882" t="str">
        <f t="shared" ca="1" si="54"/>
        <v/>
      </c>
      <c r="E882">
        <v>880</v>
      </c>
    </row>
    <row r="883" spans="1:5">
      <c r="A883">
        <f t="shared" si="53"/>
        <v>1765</v>
      </c>
      <c r="C883" s="34">
        <v>881</v>
      </c>
      <c r="D883" t="str">
        <f t="shared" ca="1" si="54"/>
        <v/>
      </c>
      <c r="E883">
        <v>881</v>
      </c>
    </row>
    <row r="884" spans="1:5">
      <c r="A884">
        <f t="shared" si="53"/>
        <v>1767</v>
      </c>
      <c r="C884" s="34">
        <v>882</v>
      </c>
      <c r="D884" t="str">
        <f t="shared" ca="1" si="54"/>
        <v/>
      </c>
      <c r="E884">
        <v>882</v>
      </c>
    </row>
    <row r="885" spans="1:5">
      <c r="A885">
        <f t="shared" si="53"/>
        <v>1769</v>
      </c>
      <c r="C885" s="34">
        <v>883</v>
      </c>
      <c r="D885" t="str">
        <f t="shared" ca="1" si="54"/>
        <v/>
      </c>
      <c r="E885">
        <v>883</v>
      </c>
    </row>
    <row r="886" spans="1:5">
      <c r="A886">
        <f t="shared" si="53"/>
        <v>1771</v>
      </c>
      <c r="C886" s="34">
        <v>884</v>
      </c>
      <c r="D886" t="str">
        <f t="shared" ca="1" si="54"/>
        <v/>
      </c>
      <c r="E886">
        <v>884</v>
      </c>
    </row>
    <row r="887" spans="1:5">
      <c r="A887">
        <f t="shared" si="53"/>
        <v>1773</v>
      </c>
      <c r="C887" s="34">
        <v>885</v>
      </c>
      <c r="D887" t="str">
        <f t="shared" ca="1" si="54"/>
        <v/>
      </c>
      <c r="E887">
        <v>885</v>
      </c>
    </row>
    <row r="888" spans="1:5">
      <c r="A888">
        <f t="shared" si="53"/>
        <v>1775</v>
      </c>
      <c r="C888" s="34">
        <v>886</v>
      </c>
      <c r="D888" t="str">
        <f t="shared" ca="1" si="54"/>
        <v/>
      </c>
      <c r="E888">
        <v>886</v>
      </c>
    </row>
    <row r="889" spans="1:5">
      <c r="A889">
        <f t="shared" si="53"/>
        <v>1777</v>
      </c>
      <c r="C889" s="34">
        <v>887</v>
      </c>
      <c r="D889" t="str">
        <f t="shared" ca="1" si="54"/>
        <v/>
      </c>
      <c r="E889">
        <v>887</v>
      </c>
    </row>
    <row r="890" spans="1:5">
      <c r="A890">
        <f t="shared" si="53"/>
        <v>1779</v>
      </c>
      <c r="C890" s="34">
        <v>888</v>
      </c>
      <c r="D890" t="str">
        <f t="shared" ca="1" si="54"/>
        <v/>
      </c>
      <c r="E890">
        <v>888</v>
      </c>
    </row>
    <row r="891" spans="1:5">
      <c r="A891">
        <f t="shared" si="53"/>
        <v>1781</v>
      </c>
      <c r="C891" s="34">
        <v>889</v>
      </c>
      <c r="D891" t="str">
        <f t="shared" ca="1" si="54"/>
        <v/>
      </c>
      <c r="E891">
        <v>889</v>
      </c>
    </row>
    <row r="892" spans="1:5">
      <c r="A892">
        <f t="shared" si="53"/>
        <v>1783</v>
      </c>
      <c r="C892" s="34">
        <v>890</v>
      </c>
      <c r="D892" t="str">
        <f t="shared" ca="1" si="54"/>
        <v/>
      </c>
      <c r="E892">
        <v>890</v>
      </c>
    </row>
    <row r="893" spans="1:5">
      <c r="A893">
        <f t="shared" si="53"/>
        <v>1785</v>
      </c>
      <c r="C893" s="34">
        <v>891</v>
      </c>
      <c r="D893" t="str">
        <f t="shared" ca="1" si="54"/>
        <v/>
      </c>
      <c r="E893">
        <v>891</v>
      </c>
    </row>
    <row r="894" spans="1:5">
      <c r="A894">
        <f t="shared" si="53"/>
        <v>1787</v>
      </c>
      <c r="C894" s="34">
        <v>892</v>
      </c>
      <c r="D894" t="str">
        <f t="shared" ca="1" si="54"/>
        <v/>
      </c>
      <c r="E894">
        <v>892</v>
      </c>
    </row>
    <row r="895" spans="1:5">
      <c r="A895">
        <f t="shared" si="53"/>
        <v>1789</v>
      </c>
      <c r="C895" s="34">
        <v>893</v>
      </c>
      <c r="D895" t="str">
        <f t="shared" ca="1" si="54"/>
        <v/>
      </c>
      <c r="E895">
        <v>893</v>
      </c>
    </row>
    <row r="896" spans="1:5">
      <c r="A896">
        <f t="shared" si="53"/>
        <v>1791</v>
      </c>
      <c r="C896" s="34">
        <v>894</v>
      </c>
      <c r="D896" t="str">
        <f t="shared" ca="1" si="54"/>
        <v/>
      </c>
      <c r="E896">
        <v>894</v>
      </c>
    </row>
    <row r="897" spans="1:5">
      <c r="A897">
        <f t="shared" si="53"/>
        <v>1793</v>
      </c>
      <c r="C897" s="34">
        <v>895</v>
      </c>
      <c r="D897" t="str">
        <f t="shared" ca="1" si="54"/>
        <v/>
      </c>
      <c r="E897">
        <v>895</v>
      </c>
    </row>
    <row r="898" spans="1:5">
      <c r="A898">
        <f t="shared" si="53"/>
        <v>1795</v>
      </c>
      <c r="C898" s="34">
        <v>896</v>
      </c>
      <c r="D898" t="str">
        <f t="shared" ca="1" si="54"/>
        <v/>
      </c>
      <c r="E898">
        <v>896</v>
      </c>
    </row>
    <row r="899" spans="1:5">
      <c r="A899">
        <f t="shared" si="53"/>
        <v>1797</v>
      </c>
      <c r="C899" s="34">
        <v>897</v>
      </c>
      <c r="D899" t="str">
        <f t="shared" ca="1" si="54"/>
        <v/>
      </c>
      <c r="E899">
        <v>897</v>
      </c>
    </row>
    <row r="900" spans="1:5">
      <c r="A900">
        <f t="shared" si="53"/>
        <v>1799</v>
      </c>
      <c r="C900" s="34">
        <v>898</v>
      </c>
      <c r="D900" t="str">
        <f t="shared" ca="1" si="54"/>
        <v/>
      </c>
      <c r="E900">
        <v>898</v>
      </c>
    </row>
    <row r="901" spans="1:5">
      <c r="A901">
        <f t="shared" si="53"/>
        <v>1801</v>
      </c>
      <c r="C901" s="34">
        <v>899</v>
      </c>
      <c r="D901" t="str">
        <f t="shared" ca="1" si="54"/>
        <v/>
      </c>
      <c r="E901">
        <v>899</v>
      </c>
    </row>
    <row r="902" spans="1:5">
      <c r="A902">
        <f t="shared" si="53"/>
        <v>1803</v>
      </c>
      <c r="C902" s="34">
        <v>900</v>
      </c>
      <c r="D902" t="str">
        <f t="shared" ca="1" si="54"/>
        <v/>
      </c>
      <c r="E902">
        <v>900</v>
      </c>
    </row>
    <row r="903" spans="1:5">
      <c r="A903">
        <f t="shared" si="53"/>
        <v>1805</v>
      </c>
      <c r="C903" s="34">
        <v>901</v>
      </c>
      <c r="D903" t="str">
        <f t="shared" ca="1" si="54"/>
        <v/>
      </c>
      <c r="E903">
        <v>901</v>
      </c>
    </row>
    <row r="904" spans="1:5">
      <c r="A904">
        <f t="shared" si="53"/>
        <v>1807</v>
      </c>
      <c r="C904" s="34">
        <v>902</v>
      </c>
      <c r="D904" t="str">
        <f t="shared" ca="1" si="54"/>
        <v/>
      </c>
      <c r="E904">
        <v>902</v>
      </c>
    </row>
    <row r="905" spans="1:5">
      <c r="A905">
        <f t="shared" si="53"/>
        <v>1809</v>
      </c>
      <c r="C905" s="34">
        <v>903</v>
      </c>
      <c r="D905" t="str">
        <f t="shared" ca="1" si="54"/>
        <v/>
      </c>
      <c r="E905">
        <v>903</v>
      </c>
    </row>
    <row r="906" spans="1:5">
      <c r="A906">
        <f t="shared" si="53"/>
        <v>1811</v>
      </c>
      <c r="C906" s="34">
        <v>904</v>
      </c>
      <c r="D906" t="str">
        <f t="shared" ca="1" si="54"/>
        <v/>
      </c>
      <c r="E906">
        <v>904</v>
      </c>
    </row>
    <row r="907" spans="1:5">
      <c r="A907">
        <f t="shared" si="53"/>
        <v>1813</v>
      </c>
      <c r="C907" s="34">
        <v>905</v>
      </c>
      <c r="D907" t="str">
        <f t="shared" ca="1" si="54"/>
        <v/>
      </c>
      <c r="E907">
        <v>905</v>
      </c>
    </row>
    <row r="908" spans="1:5">
      <c r="A908">
        <f t="shared" si="53"/>
        <v>1815</v>
      </c>
      <c r="C908" s="34">
        <v>906</v>
      </c>
      <c r="D908" t="str">
        <f t="shared" ca="1" si="54"/>
        <v/>
      </c>
      <c r="E908">
        <v>906</v>
      </c>
    </row>
    <row r="909" spans="1:5">
      <c r="A909">
        <f t="shared" si="53"/>
        <v>1817</v>
      </c>
      <c r="C909" s="34">
        <v>907</v>
      </c>
      <c r="D909" t="str">
        <f t="shared" ca="1" si="54"/>
        <v/>
      </c>
      <c r="E909">
        <v>907</v>
      </c>
    </row>
    <row r="910" spans="1:5">
      <c r="A910">
        <f t="shared" si="53"/>
        <v>1819</v>
      </c>
      <c r="C910" s="34">
        <v>908</v>
      </c>
      <c r="D910" t="str">
        <f t="shared" ca="1" si="54"/>
        <v/>
      </c>
      <c r="E910">
        <v>908</v>
      </c>
    </row>
    <row r="911" spans="1:5">
      <c r="A911">
        <f t="shared" si="53"/>
        <v>1821</v>
      </c>
      <c r="C911" s="34">
        <v>909</v>
      </c>
      <c r="D911" t="str">
        <f t="shared" ca="1" si="54"/>
        <v/>
      </c>
      <c r="E911">
        <v>909</v>
      </c>
    </row>
    <row r="912" spans="1:5">
      <c r="A912">
        <f t="shared" si="53"/>
        <v>1823</v>
      </c>
      <c r="C912" s="34">
        <v>910</v>
      </c>
      <c r="D912" t="str">
        <f t="shared" ca="1" si="54"/>
        <v/>
      </c>
      <c r="E912">
        <v>910</v>
      </c>
    </row>
    <row r="913" spans="1:5">
      <c r="A913">
        <f t="shared" si="53"/>
        <v>1825</v>
      </c>
      <c r="C913" s="34">
        <v>911</v>
      </c>
      <c r="D913" t="str">
        <f t="shared" ca="1" si="54"/>
        <v/>
      </c>
      <c r="E913">
        <v>911</v>
      </c>
    </row>
    <row r="914" spans="1:5">
      <c r="A914">
        <f t="shared" si="53"/>
        <v>1827</v>
      </c>
      <c r="C914" s="34">
        <v>912</v>
      </c>
      <c r="D914" t="str">
        <f t="shared" ca="1" si="54"/>
        <v/>
      </c>
      <c r="E914">
        <v>912</v>
      </c>
    </row>
    <row r="915" spans="1:5">
      <c r="A915">
        <f t="shared" si="53"/>
        <v>1829</v>
      </c>
      <c r="C915" s="34">
        <v>913</v>
      </c>
      <c r="D915" t="str">
        <f t="shared" ca="1" si="54"/>
        <v/>
      </c>
      <c r="E915">
        <v>913</v>
      </c>
    </row>
    <row r="916" spans="1:5">
      <c r="A916">
        <f t="shared" si="53"/>
        <v>1831</v>
      </c>
      <c r="C916" s="34">
        <v>914</v>
      </c>
      <c r="D916" t="str">
        <f t="shared" ca="1" si="54"/>
        <v/>
      </c>
      <c r="E916">
        <v>914</v>
      </c>
    </row>
    <row r="917" spans="1:5">
      <c r="A917">
        <f t="shared" si="53"/>
        <v>1833</v>
      </c>
      <c r="C917" s="34">
        <v>915</v>
      </c>
      <c r="D917" t="str">
        <f t="shared" ca="1" si="54"/>
        <v/>
      </c>
      <c r="E917">
        <v>915</v>
      </c>
    </row>
    <row r="918" spans="1:5">
      <c r="A918">
        <f t="shared" si="53"/>
        <v>1835</v>
      </c>
      <c r="C918" s="34">
        <v>916</v>
      </c>
      <c r="D918" t="str">
        <f t="shared" ca="1" si="54"/>
        <v/>
      </c>
      <c r="E918">
        <v>916</v>
      </c>
    </row>
    <row r="919" spans="1:5">
      <c r="A919">
        <f t="shared" si="53"/>
        <v>1837</v>
      </c>
      <c r="C919" s="34">
        <v>917</v>
      </c>
      <c r="D919" t="str">
        <f t="shared" ca="1" si="54"/>
        <v/>
      </c>
      <c r="E919">
        <v>917</v>
      </c>
    </row>
    <row r="920" spans="1:5">
      <c r="A920">
        <f t="shared" si="53"/>
        <v>1839</v>
      </c>
      <c r="C920" s="34">
        <v>918</v>
      </c>
      <c r="D920" t="str">
        <f t="shared" ca="1" si="54"/>
        <v/>
      </c>
      <c r="E920">
        <v>918</v>
      </c>
    </row>
    <row r="921" spans="1:5">
      <c r="A921">
        <f t="shared" si="53"/>
        <v>1841</v>
      </c>
      <c r="C921" s="34">
        <v>919</v>
      </c>
      <c r="D921" t="str">
        <f t="shared" ca="1" si="54"/>
        <v/>
      </c>
      <c r="E921">
        <v>919</v>
      </c>
    </row>
    <row r="922" spans="1:5">
      <c r="A922">
        <f t="shared" si="53"/>
        <v>1843</v>
      </c>
      <c r="C922" s="34">
        <v>920</v>
      </c>
      <c r="D922" t="str">
        <f t="shared" ca="1" si="54"/>
        <v/>
      </c>
      <c r="E922">
        <v>920</v>
      </c>
    </row>
    <row r="923" spans="1:5">
      <c r="A923">
        <f t="shared" ref="A923:A986" si="55">3+C923*2</f>
        <v>1845</v>
      </c>
      <c r="C923" s="34">
        <v>921</v>
      </c>
      <c r="D923" t="str">
        <f t="shared" ref="D923:D986" ca="1" si="56">IF(INDIRECT("Models!A"&amp;A923)=0,"",INDIRECT("Models!A"&amp;A923))</f>
        <v/>
      </c>
      <c r="E923">
        <v>921</v>
      </c>
    </row>
    <row r="924" spans="1:5">
      <c r="A924">
        <f t="shared" si="55"/>
        <v>1847</v>
      </c>
      <c r="C924" s="34">
        <v>922</v>
      </c>
      <c r="D924" t="str">
        <f t="shared" ca="1" si="56"/>
        <v/>
      </c>
      <c r="E924">
        <v>922</v>
      </c>
    </row>
    <row r="925" spans="1:5">
      <c r="A925">
        <f t="shared" si="55"/>
        <v>1849</v>
      </c>
      <c r="C925" s="34">
        <v>923</v>
      </c>
      <c r="D925" t="str">
        <f t="shared" ca="1" si="56"/>
        <v/>
      </c>
      <c r="E925">
        <v>923</v>
      </c>
    </row>
    <row r="926" spans="1:5">
      <c r="A926">
        <f t="shared" si="55"/>
        <v>1851</v>
      </c>
      <c r="C926" s="34">
        <v>924</v>
      </c>
      <c r="D926" t="str">
        <f t="shared" ca="1" si="56"/>
        <v/>
      </c>
      <c r="E926">
        <v>924</v>
      </c>
    </row>
    <row r="927" spans="1:5">
      <c r="A927">
        <f t="shared" si="55"/>
        <v>1853</v>
      </c>
      <c r="C927" s="34">
        <v>925</v>
      </c>
      <c r="D927" t="str">
        <f t="shared" ca="1" si="56"/>
        <v/>
      </c>
      <c r="E927">
        <v>925</v>
      </c>
    </row>
    <row r="928" spans="1:5">
      <c r="A928">
        <f t="shared" si="55"/>
        <v>1855</v>
      </c>
      <c r="C928" s="34">
        <v>926</v>
      </c>
      <c r="D928" t="str">
        <f t="shared" ca="1" si="56"/>
        <v/>
      </c>
      <c r="E928">
        <v>926</v>
      </c>
    </row>
    <row r="929" spans="1:5">
      <c r="A929">
        <f t="shared" si="55"/>
        <v>1857</v>
      </c>
      <c r="C929" s="34">
        <v>927</v>
      </c>
      <c r="D929" t="str">
        <f t="shared" ca="1" si="56"/>
        <v/>
      </c>
      <c r="E929">
        <v>927</v>
      </c>
    </row>
    <row r="930" spans="1:5">
      <c r="A930">
        <f t="shared" si="55"/>
        <v>1859</v>
      </c>
      <c r="C930" s="34">
        <v>928</v>
      </c>
      <c r="D930" t="str">
        <f t="shared" ca="1" si="56"/>
        <v/>
      </c>
      <c r="E930">
        <v>928</v>
      </c>
    </row>
    <row r="931" spans="1:5">
      <c r="A931">
        <f t="shared" si="55"/>
        <v>1861</v>
      </c>
      <c r="C931" s="34">
        <v>929</v>
      </c>
      <c r="D931" t="str">
        <f t="shared" ca="1" si="56"/>
        <v/>
      </c>
      <c r="E931">
        <v>929</v>
      </c>
    </row>
    <row r="932" spans="1:5">
      <c r="A932">
        <f t="shared" si="55"/>
        <v>1863</v>
      </c>
      <c r="C932" s="34">
        <v>930</v>
      </c>
      <c r="D932" t="str">
        <f t="shared" ca="1" si="56"/>
        <v/>
      </c>
      <c r="E932">
        <v>930</v>
      </c>
    </row>
    <row r="933" spans="1:5">
      <c r="A933">
        <f t="shared" si="55"/>
        <v>1865</v>
      </c>
      <c r="C933" s="34">
        <v>931</v>
      </c>
      <c r="D933" t="str">
        <f t="shared" ca="1" si="56"/>
        <v/>
      </c>
      <c r="E933">
        <v>931</v>
      </c>
    </row>
    <row r="934" spans="1:5">
      <c r="A934">
        <f t="shared" si="55"/>
        <v>1867</v>
      </c>
      <c r="C934" s="34">
        <v>932</v>
      </c>
      <c r="D934" t="str">
        <f t="shared" ca="1" si="56"/>
        <v/>
      </c>
      <c r="E934">
        <v>932</v>
      </c>
    </row>
    <row r="935" spans="1:5">
      <c r="A935">
        <f t="shared" si="55"/>
        <v>1869</v>
      </c>
      <c r="C935" s="34">
        <v>933</v>
      </c>
      <c r="D935" t="str">
        <f t="shared" ca="1" si="56"/>
        <v/>
      </c>
      <c r="E935">
        <v>933</v>
      </c>
    </row>
    <row r="936" spans="1:5">
      <c r="A936">
        <f t="shared" si="55"/>
        <v>1871</v>
      </c>
      <c r="C936" s="34">
        <v>934</v>
      </c>
      <c r="D936" t="str">
        <f t="shared" ca="1" si="56"/>
        <v/>
      </c>
      <c r="E936">
        <v>934</v>
      </c>
    </row>
    <row r="937" spans="1:5">
      <c r="A937">
        <f t="shared" si="55"/>
        <v>1873</v>
      </c>
      <c r="C937" s="34">
        <v>935</v>
      </c>
      <c r="D937" t="str">
        <f t="shared" ca="1" si="56"/>
        <v/>
      </c>
      <c r="E937">
        <v>935</v>
      </c>
    </row>
    <row r="938" spans="1:5">
      <c r="A938">
        <f t="shared" si="55"/>
        <v>1875</v>
      </c>
      <c r="C938" s="34">
        <v>936</v>
      </c>
      <c r="D938" t="str">
        <f t="shared" ca="1" si="56"/>
        <v/>
      </c>
      <c r="E938">
        <v>936</v>
      </c>
    </row>
    <row r="939" spans="1:5">
      <c r="A939">
        <f t="shared" si="55"/>
        <v>1877</v>
      </c>
      <c r="C939" s="34">
        <v>937</v>
      </c>
      <c r="D939" t="str">
        <f t="shared" ca="1" si="56"/>
        <v/>
      </c>
      <c r="E939">
        <v>937</v>
      </c>
    </row>
    <row r="940" spans="1:5">
      <c r="A940">
        <f t="shared" si="55"/>
        <v>1879</v>
      </c>
      <c r="C940" s="34">
        <v>938</v>
      </c>
      <c r="D940" t="str">
        <f t="shared" ca="1" si="56"/>
        <v/>
      </c>
      <c r="E940">
        <v>938</v>
      </c>
    </row>
    <row r="941" spans="1:5">
      <c r="A941">
        <f t="shared" si="55"/>
        <v>1881</v>
      </c>
      <c r="C941" s="34">
        <v>939</v>
      </c>
      <c r="D941" t="str">
        <f t="shared" ca="1" si="56"/>
        <v/>
      </c>
      <c r="E941">
        <v>939</v>
      </c>
    </row>
    <row r="942" spans="1:5">
      <c r="A942">
        <f t="shared" si="55"/>
        <v>1883</v>
      </c>
      <c r="C942" s="34">
        <v>940</v>
      </c>
      <c r="D942" t="str">
        <f t="shared" ca="1" si="56"/>
        <v/>
      </c>
      <c r="E942">
        <v>940</v>
      </c>
    </row>
    <row r="943" spans="1:5">
      <c r="A943">
        <f t="shared" si="55"/>
        <v>1885</v>
      </c>
      <c r="C943" s="34">
        <v>941</v>
      </c>
      <c r="D943" t="str">
        <f t="shared" ca="1" si="56"/>
        <v/>
      </c>
      <c r="E943">
        <v>941</v>
      </c>
    </row>
    <row r="944" spans="1:5">
      <c r="A944">
        <f t="shared" si="55"/>
        <v>1887</v>
      </c>
      <c r="C944" s="34">
        <v>942</v>
      </c>
      <c r="D944" t="str">
        <f t="shared" ca="1" si="56"/>
        <v/>
      </c>
      <c r="E944">
        <v>942</v>
      </c>
    </row>
    <row r="945" spans="1:5">
      <c r="A945">
        <f t="shared" si="55"/>
        <v>1889</v>
      </c>
      <c r="C945" s="34">
        <v>943</v>
      </c>
      <c r="D945" t="str">
        <f t="shared" ca="1" si="56"/>
        <v/>
      </c>
      <c r="E945">
        <v>943</v>
      </c>
    </row>
    <row r="946" spans="1:5">
      <c r="A946">
        <f t="shared" si="55"/>
        <v>1891</v>
      </c>
      <c r="C946" s="34">
        <v>944</v>
      </c>
      <c r="D946" t="str">
        <f t="shared" ca="1" si="56"/>
        <v/>
      </c>
      <c r="E946">
        <v>944</v>
      </c>
    </row>
    <row r="947" spans="1:5">
      <c r="A947">
        <f t="shared" si="55"/>
        <v>1893</v>
      </c>
      <c r="C947" s="34">
        <v>945</v>
      </c>
      <c r="D947" t="str">
        <f t="shared" ca="1" si="56"/>
        <v/>
      </c>
      <c r="E947">
        <v>945</v>
      </c>
    </row>
    <row r="948" spans="1:5">
      <c r="A948">
        <f t="shared" si="55"/>
        <v>1895</v>
      </c>
      <c r="C948" s="34">
        <v>946</v>
      </c>
      <c r="D948" t="str">
        <f t="shared" ca="1" si="56"/>
        <v/>
      </c>
      <c r="E948">
        <v>946</v>
      </c>
    </row>
    <row r="949" spans="1:5">
      <c r="A949">
        <f t="shared" si="55"/>
        <v>1897</v>
      </c>
      <c r="C949" s="34">
        <v>947</v>
      </c>
      <c r="D949" t="str">
        <f t="shared" ca="1" si="56"/>
        <v/>
      </c>
      <c r="E949">
        <v>947</v>
      </c>
    </row>
    <row r="950" spans="1:5">
      <c r="A950">
        <f t="shared" si="55"/>
        <v>1899</v>
      </c>
      <c r="C950" s="34">
        <v>948</v>
      </c>
      <c r="D950" t="str">
        <f t="shared" ca="1" si="56"/>
        <v/>
      </c>
      <c r="E950">
        <v>948</v>
      </c>
    </row>
    <row r="951" spans="1:5">
      <c r="A951">
        <f t="shared" si="55"/>
        <v>1901</v>
      </c>
      <c r="C951" s="34">
        <v>949</v>
      </c>
      <c r="D951" t="str">
        <f t="shared" ca="1" si="56"/>
        <v/>
      </c>
      <c r="E951">
        <v>949</v>
      </c>
    </row>
    <row r="952" spans="1:5">
      <c r="A952">
        <f t="shared" si="55"/>
        <v>1903</v>
      </c>
      <c r="C952" s="34">
        <v>950</v>
      </c>
      <c r="D952" t="str">
        <f t="shared" ca="1" si="56"/>
        <v/>
      </c>
      <c r="E952">
        <v>950</v>
      </c>
    </row>
    <row r="953" spans="1:5">
      <c r="A953">
        <f t="shared" si="55"/>
        <v>1905</v>
      </c>
      <c r="C953" s="34">
        <v>951</v>
      </c>
      <c r="D953" t="str">
        <f t="shared" ca="1" si="56"/>
        <v/>
      </c>
      <c r="E953">
        <v>951</v>
      </c>
    </row>
    <row r="954" spans="1:5">
      <c r="A954">
        <f t="shared" si="55"/>
        <v>1907</v>
      </c>
      <c r="C954" s="34">
        <v>952</v>
      </c>
      <c r="D954" t="str">
        <f t="shared" ca="1" si="56"/>
        <v/>
      </c>
      <c r="E954">
        <v>952</v>
      </c>
    </row>
    <row r="955" spans="1:5">
      <c r="A955">
        <f t="shared" si="55"/>
        <v>1909</v>
      </c>
      <c r="C955" s="34">
        <v>953</v>
      </c>
      <c r="D955" t="str">
        <f t="shared" ca="1" si="56"/>
        <v/>
      </c>
      <c r="E955">
        <v>953</v>
      </c>
    </row>
    <row r="956" spans="1:5">
      <c r="A956">
        <f t="shared" si="55"/>
        <v>1911</v>
      </c>
      <c r="C956" s="34">
        <v>954</v>
      </c>
      <c r="D956" t="str">
        <f t="shared" ca="1" si="56"/>
        <v/>
      </c>
      <c r="E956">
        <v>954</v>
      </c>
    </row>
    <row r="957" spans="1:5">
      <c r="A957">
        <f t="shared" si="55"/>
        <v>1913</v>
      </c>
      <c r="C957" s="34">
        <v>955</v>
      </c>
      <c r="D957" t="str">
        <f t="shared" ca="1" si="56"/>
        <v/>
      </c>
      <c r="E957">
        <v>955</v>
      </c>
    </row>
    <row r="958" spans="1:5">
      <c r="A958">
        <f t="shared" si="55"/>
        <v>1915</v>
      </c>
      <c r="C958" s="34">
        <v>956</v>
      </c>
      <c r="D958" t="str">
        <f t="shared" ca="1" si="56"/>
        <v/>
      </c>
      <c r="E958">
        <v>956</v>
      </c>
    </row>
    <row r="959" spans="1:5">
      <c r="A959">
        <f t="shared" si="55"/>
        <v>1917</v>
      </c>
      <c r="C959" s="34">
        <v>957</v>
      </c>
      <c r="D959" t="str">
        <f t="shared" ca="1" si="56"/>
        <v/>
      </c>
      <c r="E959">
        <v>957</v>
      </c>
    </row>
    <row r="960" spans="1:5">
      <c r="A960">
        <f t="shared" si="55"/>
        <v>1919</v>
      </c>
      <c r="C960" s="34">
        <v>958</v>
      </c>
      <c r="D960" t="str">
        <f t="shared" ca="1" si="56"/>
        <v/>
      </c>
      <c r="E960">
        <v>958</v>
      </c>
    </row>
    <row r="961" spans="1:5">
      <c r="A961">
        <f t="shared" si="55"/>
        <v>1921</v>
      </c>
      <c r="C961" s="34">
        <v>959</v>
      </c>
      <c r="D961" t="str">
        <f t="shared" ca="1" si="56"/>
        <v/>
      </c>
      <c r="E961">
        <v>959</v>
      </c>
    </row>
    <row r="962" spans="1:5">
      <c r="A962">
        <f t="shared" si="55"/>
        <v>1923</v>
      </c>
      <c r="C962" s="34">
        <v>960</v>
      </c>
      <c r="D962" t="str">
        <f t="shared" ca="1" si="56"/>
        <v/>
      </c>
      <c r="E962">
        <v>960</v>
      </c>
    </row>
    <row r="963" spans="1:5">
      <c r="A963">
        <f t="shared" si="55"/>
        <v>1925</v>
      </c>
      <c r="C963" s="34">
        <v>961</v>
      </c>
      <c r="D963" t="str">
        <f t="shared" ca="1" si="56"/>
        <v/>
      </c>
      <c r="E963">
        <v>961</v>
      </c>
    </row>
    <row r="964" spans="1:5">
      <c r="A964">
        <f t="shared" si="55"/>
        <v>1927</v>
      </c>
      <c r="C964" s="34">
        <v>962</v>
      </c>
      <c r="D964" t="str">
        <f t="shared" ca="1" si="56"/>
        <v/>
      </c>
      <c r="E964">
        <v>962</v>
      </c>
    </row>
    <row r="965" spans="1:5">
      <c r="A965">
        <f t="shared" si="55"/>
        <v>1929</v>
      </c>
      <c r="C965" s="34">
        <v>963</v>
      </c>
      <c r="D965" t="str">
        <f t="shared" ca="1" si="56"/>
        <v/>
      </c>
      <c r="E965">
        <v>963</v>
      </c>
    </row>
    <row r="966" spans="1:5">
      <c r="A966">
        <f t="shared" si="55"/>
        <v>1931</v>
      </c>
      <c r="C966" s="34">
        <v>964</v>
      </c>
      <c r="D966" t="str">
        <f t="shared" ca="1" si="56"/>
        <v/>
      </c>
      <c r="E966">
        <v>964</v>
      </c>
    </row>
    <row r="967" spans="1:5">
      <c r="A967">
        <f t="shared" si="55"/>
        <v>1933</v>
      </c>
      <c r="C967" s="34">
        <v>965</v>
      </c>
      <c r="D967" t="str">
        <f t="shared" ca="1" si="56"/>
        <v/>
      </c>
      <c r="E967">
        <v>965</v>
      </c>
    </row>
    <row r="968" spans="1:5">
      <c r="A968">
        <f t="shared" si="55"/>
        <v>1935</v>
      </c>
      <c r="C968" s="34">
        <v>966</v>
      </c>
      <c r="D968" t="str">
        <f t="shared" ca="1" si="56"/>
        <v/>
      </c>
      <c r="E968">
        <v>966</v>
      </c>
    </row>
    <row r="969" spans="1:5">
      <c r="A969">
        <f t="shared" si="55"/>
        <v>1937</v>
      </c>
      <c r="C969" s="34">
        <v>967</v>
      </c>
      <c r="D969" t="str">
        <f t="shared" ca="1" si="56"/>
        <v/>
      </c>
      <c r="E969">
        <v>967</v>
      </c>
    </row>
    <row r="970" spans="1:5">
      <c r="A970">
        <f t="shared" si="55"/>
        <v>1939</v>
      </c>
      <c r="C970" s="34">
        <v>968</v>
      </c>
      <c r="D970" t="str">
        <f t="shared" ca="1" si="56"/>
        <v/>
      </c>
      <c r="E970">
        <v>968</v>
      </c>
    </row>
    <row r="971" spans="1:5">
      <c r="A971">
        <f t="shared" si="55"/>
        <v>1941</v>
      </c>
      <c r="C971" s="34">
        <v>969</v>
      </c>
      <c r="D971" t="str">
        <f t="shared" ca="1" si="56"/>
        <v/>
      </c>
      <c r="E971">
        <v>969</v>
      </c>
    </row>
    <row r="972" spans="1:5">
      <c r="A972">
        <f t="shared" si="55"/>
        <v>1943</v>
      </c>
      <c r="C972" s="34">
        <v>970</v>
      </c>
      <c r="D972" t="str">
        <f t="shared" ca="1" si="56"/>
        <v/>
      </c>
      <c r="E972">
        <v>970</v>
      </c>
    </row>
    <row r="973" spans="1:5">
      <c r="A973">
        <f t="shared" si="55"/>
        <v>1945</v>
      </c>
      <c r="C973" s="34">
        <v>971</v>
      </c>
      <c r="D973" t="str">
        <f t="shared" ca="1" si="56"/>
        <v/>
      </c>
      <c r="E973">
        <v>971</v>
      </c>
    </row>
    <row r="974" spans="1:5">
      <c r="A974">
        <f t="shared" si="55"/>
        <v>1947</v>
      </c>
      <c r="C974" s="34">
        <v>972</v>
      </c>
      <c r="D974" t="str">
        <f t="shared" ca="1" si="56"/>
        <v/>
      </c>
      <c r="E974">
        <v>972</v>
      </c>
    </row>
    <row r="975" spans="1:5">
      <c r="A975">
        <f t="shared" si="55"/>
        <v>1949</v>
      </c>
      <c r="C975" s="34">
        <v>973</v>
      </c>
      <c r="D975" t="str">
        <f t="shared" ca="1" si="56"/>
        <v/>
      </c>
      <c r="E975">
        <v>973</v>
      </c>
    </row>
    <row r="976" spans="1:5">
      <c r="A976">
        <f t="shared" si="55"/>
        <v>1951</v>
      </c>
      <c r="C976" s="34">
        <v>974</v>
      </c>
      <c r="D976" t="str">
        <f t="shared" ca="1" si="56"/>
        <v/>
      </c>
      <c r="E976">
        <v>974</v>
      </c>
    </row>
    <row r="977" spans="1:5">
      <c r="A977">
        <f t="shared" si="55"/>
        <v>1953</v>
      </c>
      <c r="C977" s="34">
        <v>975</v>
      </c>
      <c r="D977" t="str">
        <f t="shared" ca="1" si="56"/>
        <v/>
      </c>
      <c r="E977">
        <v>975</v>
      </c>
    </row>
    <row r="978" spans="1:5">
      <c r="A978">
        <f t="shared" si="55"/>
        <v>1955</v>
      </c>
      <c r="C978" s="34">
        <v>976</v>
      </c>
      <c r="D978" t="str">
        <f t="shared" ca="1" si="56"/>
        <v/>
      </c>
      <c r="E978">
        <v>976</v>
      </c>
    </row>
    <row r="979" spans="1:5">
      <c r="A979">
        <f t="shared" si="55"/>
        <v>1957</v>
      </c>
      <c r="C979" s="34">
        <v>977</v>
      </c>
      <c r="D979" t="str">
        <f t="shared" ca="1" si="56"/>
        <v/>
      </c>
      <c r="E979">
        <v>977</v>
      </c>
    </row>
    <row r="980" spans="1:5">
      <c r="A980">
        <f t="shared" si="55"/>
        <v>1959</v>
      </c>
      <c r="C980" s="34">
        <v>978</v>
      </c>
      <c r="D980" t="str">
        <f t="shared" ca="1" si="56"/>
        <v/>
      </c>
      <c r="E980">
        <v>978</v>
      </c>
    </row>
    <row r="981" spans="1:5">
      <c r="A981">
        <f t="shared" si="55"/>
        <v>1961</v>
      </c>
      <c r="C981" s="34">
        <v>979</v>
      </c>
      <c r="D981" t="str">
        <f t="shared" ca="1" si="56"/>
        <v/>
      </c>
      <c r="E981">
        <v>979</v>
      </c>
    </row>
    <row r="982" spans="1:5">
      <c r="A982">
        <f t="shared" si="55"/>
        <v>1963</v>
      </c>
      <c r="C982" s="34">
        <v>980</v>
      </c>
      <c r="D982" t="str">
        <f t="shared" ca="1" si="56"/>
        <v/>
      </c>
      <c r="E982">
        <v>980</v>
      </c>
    </row>
    <row r="983" spans="1:5">
      <c r="A983">
        <f t="shared" si="55"/>
        <v>1965</v>
      </c>
      <c r="C983" s="34">
        <v>981</v>
      </c>
      <c r="D983" t="str">
        <f t="shared" ca="1" si="56"/>
        <v/>
      </c>
      <c r="E983">
        <v>981</v>
      </c>
    </row>
    <row r="984" spans="1:5">
      <c r="A984">
        <f t="shared" si="55"/>
        <v>1967</v>
      </c>
      <c r="C984" s="34">
        <v>982</v>
      </c>
      <c r="D984" t="str">
        <f t="shared" ca="1" si="56"/>
        <v/>
      </c>
      <c r="E984">
        <v>982</v>
      </c>
    </row>
    <row r="985" spans="1:5">
      <c r="A985">
        <f t="shared" si="55"/>
        <v>1969</v>
      </c>
      <c r="C985" s="34">
        <v>983</v>
      </c>
      <c r="D985" t="str">
        <f t="shared" ca="1" si="56"/>
        <v/>
      </c>
      <c r="E985">
        <v>983</v>
      </c>
    </row>
    <row r="986" spans="1:5">
      <c r="A986">
        <f t="shared" si="55"/>
        <v>1971</v>
      </c>
      <c r="C986" s="34">
        <v>984</v>
      </c>
      <c r="D986" t="str">
        <f t="shared" ca="1" si="56"/>
        <v/>
      </c>
      <c r="E986">
        <v>984</v>
      </c>
    </row>
    <row r="987" spans="1:5">
      <c r="A987">
        <f t="shared" ref="A987:A1002" si="57">3+C987*2</f>
        <v>1973</v>
      </c>
      <c r="C987" s="34">
        <v>985</v>
      </c>
      <c r="D987" t="str">
        <f t="shared" ref="D987:D1002" ca="1" si="58">IF(INDIRECT("Models!A"&amp;A987)=0,"",INDIRECT("Models!A"&amp;A987))</f>
        <v/>
      </c>
      <c r="E987">
        <v>985</v>
      </c>
    </row>
    <row r="988" spans="1:5">
      <c r="A988">
        <f t="shared" si="57"/>
        <v>1975</v>
      </c>
      <c r="C988" s="34">
        <v>986</v>
      </c>
      <c r="D988" t="str">
        <f t="shared" ca="1" si="58"/>
        <v/>
      </c>
      <c r="E988">
        <v>986</v>
      </c>
    </row>
    <row r="989" spans="1:5">
      <c r="A989">
        <f t="shared" si="57"/>
        <v>1977</v>
      </c>
      <c r="C989" s="34">
        <v>987</v>
      </c>
      <c r="D989" t="str">
        <f t="shared" ca="1" si="58"/>
        <v/>
      </c>
      <c r="E989">
        <v>987</v>
      </c>
    </row>
    <row r="990" spans="1:5">
      <c r="A990">
        <f t="shared" si="57"/>
        <v>1979</v>
      </c>
      <c r="C990" s="34">
        <v>988</v>
      </c>
      <c r="D990" t="str">
        <f t="shared" ca="1" si="58"/>
        <v/>
      </c>
      <c r="E990">
        <v>988</v>
      </c>
    </row>
    <row r="991" spans="1:5">
      <c r="A991">
        <f t="shared" si="57"/>
        <v>1981</v>
      </c>
      <c r="C991" s="34">
        <v>989</v>
      </c>
      <c r="D991" t="str">
        <f t="shared" ca="1" si="58"/>
        <v/>
      </c>
      <c r="E991">
        <v>989</v>
      </c>
    </row>
    <row r="992" spans="1:5">
      <c r="A992">
        <f t="shared" si="57"/>
        <v>1983</v>
      </c>
      <c r="C992" s="34">
        <v>990</v>
      </c>
      <c r="D992" t="str">
        <f t="shared" ca="1" si="58"/>
        <v/>
      </c>
      <c r="E992">
        <v>990</v>
      </c>
    </row>
    <row r="993" spans="1:5">
      <c r="A993">
        <f t="shared" si="57"/>
        <v>1985</v>
      </c>
      <c r="C993" s="34">
        <v>991</v>
      </c>
      <c r="D993" t="str">
        <f t="shared" ca="1" si="58"/>
        <v/>
      </c>
      <c r="E993">
        <v>991</v>
      </c>
    </row>
    <row r="994" spans="1:5">
      <c r="A994">
        <f t="shared" si="57"/>
        <v>1987</v>
      </c>
      <c r="C994" s="34">
        <v>992</v>
      </c>
      <c r="D994" t="str">
        <f t="shared" ca="1" si="58"/>
        <v/>
      </c>
      <c r="E994">
        <v>992</v>
      </c>
    </row>
    <row r="995" spans="1:5">
      <c r="A995">
        <f t="shared" si="57"/>
        <v>1989</v>
      </c>
      <c r="C995" s="34">
        <v>993</v>
      </c>
      <c r="D995" t="str">
        <f t="shared" ca="1" si="58"/>
        <v/>
      </c>
      <c r="E995">
        <v>993</v>
      </c>
    </row>
    <row r="996" spans="1:5">
      <c r="A996">
        <f t="shared" si="57"/>
        <v>1991</v>
      </c>
      <c r="C996" s="34">
        <v>994</v>
      </c>
      <c r="D996" t="str">
        <f t="shared" ca="1" si="58"/>
        <v/>
      </c>
      <c r="E996">
        <v>994</v>
      </c>
    </row>
    <row r="997" spans="1:5">
      <c r="A997">
        <f t="shared" si="57"/>
        <v>1993</v>
      </c>
      <c r="C997" s="34">
        <v>995</v>
      </c>
      <c r="D997" t="str">
        <f t="shared" ca="1" si="58"/>
        <v/>
      </c>
      <c r="E997">
        <v>995</v>
      </c>
    </row>
    <row r="998" spans="1:5">
      <c r="A998">
        <f t="shared" si="57"/>
        <v>1995</v>
      </c>
      <c r="C998" s="34">
        <v>996</v>
      </c>
      <c r="D998" t="str">
        <f t="shared" ca="1" si="58"/>
        <v/>
      </c>
      <c r="E998">
        <v>996</v>
      </c>
    </row>
    <row r="999" spans="1:5">
      <c r="A999">
        <f t="shared" si="57"/>
        <v>1997</v>
      </c>
      <c r="C999" s="34">
        <v>997</v>
      </c>
      <c r="D999" t="str">
        <f t="shared" ca="1" si="58"/>
        <v/>
      </c>
      <c r="E999">
        <v>997</v>
      </c>
    </row>
    <row r="1000" spans="1:5">
      <c r="A1000">
        <f t="shared" si="57"/>
        <v>1999</v>
      </c>
      <c r="C1000" s="34">
        <v>998</v>
      </c>
      <c r="D1000" t="str">
        <f t="shared" ca="1" si="58"/>
        <v/>
      </c>
      <c r="E1000">
        <v>998</v>
      </c>
    </row>
    <row r="1001" spans="1:5">
      <c r="A1001">
        <f t="shared" si="57"/>
        <v>2001</v>
      </c>
      <c r="C1001" s="34">
        <v>999</v>
      </c>
      <c r="D1001" t="str">
        <f t="shared" ca="1" si="58"/>
        <v/>
      </c>
      <c r="E1001">
        <v>999</v>
      </c>
    </row>
    <row r="1002" spans="1:5">
      <c r="A1002">
        <f t="shared" si="57"/>
        <v>2003</v>
      </c>
      <c r="C1002" s="34">
        <v>1000</v>
      </c>
      <c r="D1002" t="str">
        <f t="shared" ca="1" si="58"/>
        <v/>
      </c>
      <c r="E1002">
        <v>1000</v>
      </c>
    </row>
  </sheetData>
  <autoFilter ref="Z3:AA352"/>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dimension ref="A1:AR171"/>
  <sheetViews>
    <sheetView workbookViewId="0"/>
  </sheetViews>
  <sheetFormatPr defaultRowHeight="12.75"/>
  <cols>
    <col min="1" max="1" width="10.28515625" customWidth="1"/>
    <col min="14" max="14" width="13.28515625" customWidth="1"/>
    <col min="15" max="15" width="52" bestFit="1" customWidth="1"/>
    <col min="16" max="22" width="12" customWidth="1"/>
    <col min="27" max="29" width="12" customWidth="1"/>
    <col min="34" max="36" width="12" customWidth="1"/>
    <col min="41" max="43" width="12" customWidth="1"/>
  </cols>
  <sheetData>
    <row r="1" spans="1:44">
      <c r="A1" t="s">
        <v>4</v>
      </c>
      <c r="B1" t="s">
        <v>8</v>
      </c>
      <c r="F1" t="s">
        <v>9</v>
      </c>
      <c r="J1" t="s">
        <v>10</v>
      </c>
      <c r="P1" s="10" t="s">
        <v>275</v>
      </c>
      <c r="Q1" s="10"/>
      <c r="R1" s="10"/>
      <c r="T1" s="10"/>
      <c r="U1" s="10"/>
      <c r="X1" s="10" t="s">
        <v>282</v>
      </c>
      <c r="AA1" s="10"/>
      <c r="AB1" s="10"/>
      <c r="AE1" s="10" t="s">
        <v>285</v>
      </c>
      <c r="AH1" s="10"/>
      <c r="AI1" s="10"/>
      <c r="AL1" s="10" t="s">
        <v>286</v>
      </c>
      <c r="AO1" s="10"/>
      <c r="AP1" s="10"/>
    </row>
    <row r="2" spans="1:44">
      <c r="A2">
        <v>0</v>
      </c>
      <c r="B2" s="2" t="s">
        <v>6</v>
      </c>
      <c r="C2" s="2" t="s">
        <v>5</v>
      </c>
      <c r="D2" s="2" t="s">
        <v>6</v>
      </c>
      <c r="E2" s="2" t="s">
        <v>5</v>
      </c>
      <c r="F2" s="2" t="s">
        <v>6</v>
      </c>
      <c r="G2" s="2" t="s">
        <v>5</v>
      </c>
      <c r="H2" s="2" t="s">
        <v>6</v>
      </c>
      <c r="I2" s="2" t="s">
        <v>5</v>
      </c>
      <c r="J2" s="2" t="s">
        <v>6</v>
      </c>
      <c r="K2" s="2" t="s">
        <v>5</v>
      </c>
      <c r="L2" s="2" t="s">
        <v>6</v>
      </c>
      <c r="M2" s="2" t="s">
        <v>5</v>
      </c>
      <c r="P2" s="10" t="s">
        <v>281</v>
      </c>
      <c r="Q2" s="10" t="s">
        <v>276</v>
      </c>
      <c r="R2" s="10" t="s">
        <v>277</v>
      </c>
      <c r="S2" s="10" t="s">
        <v>278</v>
      </c>
      <c r="T2" s="10" t="s">
        <v>298</v>
      </c>
      <c r="U2" s="10" t="s">
        <v>299</v>
      </c>
      <c r="V2" s="10" t="s">
        <v>300</v>
      </c>
      <c r="W2" s="10" t="s">
        <v>259</v>
      </c>
      <c r="X2" s="10" t="s">
        <v>276</v>
      </c>
      <c r="Y2" s="10" t="s">
        <v>277</v>
      </c>
      <c r="Z2" s="10" t="s">
        <v>278</v>
      </c>
      <c r="AA2" s="10" t="s">
        <v>298</v>
      </c>
      <c r="AB2" s="10" t="s">
        <v>299</v>
      </c>
      <c r="AC2" s="10" t="s">
        <v>300</v>
      </c>
      <c r="AD2" s="10" t="s">
        <v>259</v>
      </c>
      <c r="AE2" s="10" t="s">
        <v>276</v>
      </c>
      <c r="AF2" s="10" t="s">
        <v>277</v>
      </c>
      <c r="AG2" s="10" t="s">
        <v>278</v>
      </c>
      <c r="AH2" s="10" t="s">
        <v>298</v>
      </c>
      <c r="AI2" s="10" t="s">
        <v>299</v>
      </c>
      <c r="AJ2" s="10" t="s">
        <v>300</v>
      </c>
      <c r="AK2" s="10" t="s">
        <v>259</v>
      </c>
      <c r="AL2" s="10" t="s">
        <v>276</v>
      </c>
      <c r="AM2" s="10" t="s">
        <v>277</v>
      </c>
      <c r="AN2" s="10" t="s">
        <v>278</v>
      </c>
      <c r="AO2" s="10" t="s">
        <v>298</v>
      </c>
      <c r="AP2" s="10" t="s">
        <v>299</v>
      </c>
      <c r="AQ2" s="10" t="s">
        <v>300</v>
      </c>
      <c r="AR2" s="10" t="s">
        <v>259</v>
      </c>
    </row>
    <row r="3" spans="1:44">
      <c r="A3">
        <v>1</v>
      </c>
      <c r="B3">
        <f>INDEX(Models!$U$3:$CM$1963,CHARACTERIZE!$D$6*2-1,$A3)</f>
        <v>0</v>
      </c>
      <c r="C3">
        <f>INDEX(Models!$U$3:$CM$1963,CHARACTERIZE!$D$6*2,$A3)</f>
        <v>0</v>
      </c>
      <c r="D3" t="str">
        <f>IF(B3=0,"",B3&amp;" ["&amp;E3&amp;"]")</f>
        <v/>
      </c>
      <c r="E3" t="str">
        <f>IF(C3=0,"",C3)</f>
        <v/>
      </c>
      <c r="F3">
        <f>INDEX(Models!$U$3:$CM$1963,CHARACTERIZE!$I$6*2-1,$A3)</f>
        <v>0</v>
      </c>
      <c r="G3">
        <f>INDEX(Models!$U$3:$CM$1963,CHARACTERIZE!$I$6*2,$A3)</f>
        <v>0</v>
      </c>
      <c r="H3" t="str">
        <f>IF(F3=0,"",F3&amp;" ["&amp;I3&amp;"]")</f>
        <v/>
      </c>
      <c r="I3" t="str">
        <f>IF(G3=0,"",G3)</f>
        <v/>
      </c>
      <c r="J3">
        <f>INDEX(Models!$U$3:$CM$1963,CHARACTERIZE!$N$6*2-1,$A3)</f>
        <v>0</v>
      </c>
      <c r="K3">
        <f>INDEX(Models!$U$3:$CM$1963,CHARACTERIZE!$N$6*2,$A3)</f>
        <v>0</v>
      </c>
      <c r="L3" t="str">
        <f>IF(J3=0,"",J3&amp;" ["&amp;M3&amp;"]")</f>
        <v/>
      </c>
      <c r="M3" t="str">
        <f>IF(K3=0,"",K3)</f>
        <v/>
      </c>
      <c r="O3" t="str">
        <f ca="1">IF('EXPORT Table'!$D$6="(none)","",'EXPORT Table'!$D$6&amp;" / "&amp;'EXPORT Table'!$D$7&amp;" / "&amp;CHOOSE(CHARACTERIZE!$E$8,'led1'!$B$40,'led1'!$B$41)&amp;"="&amp;'EXPORT Table'!$F$7)</f>
        <v/>
      </c>
      <c r="P3" s="3">
        <v>0.01</v>
      </c>
      <c r="Q3" t="e">
        <f>IF('EXPORT Graph'!$B$11=1,P3,VLOOKUP($P3,'led1'!$E$3:$AE$220,'EXPORT Graph'!$B$11+3,FALSE))</f>
        <v>#N/A</v>
      </c>
      <c r="R3" t="e">
        <f>IF('EXPORT Graph'!$B$11=1,P3,VLOOKUP($P3,'led2'!$E$2:$AE$200,'EXPORT Graph'!$B$11+3,FALSE))</f>
        <v>#N/A</v>
      </c>
      <c r="S3" t="e">
        <f>IF('EXPORT Graph'!$B$11=1,P3,VLOOKUP($P3,'led3'!$E$2:$AD$200,'EXPORT Graph'!$B$11+3,FALSE))</f>
        <v>#N/A</v>
      </c>
      <c r="T3" t="e">
        <f>IF('EXPORT Graph'!$B$10=1,P3,VLOOKUP($P3,'led1'!$E$3:$AE$220,'EXPORT Graph'!$B$10+3,FALSE))</f>
        <v>#N/A</v>
      </c>
      <c r="U3" t="e">
        <f>IF('EXPORT Graph'!$B$10=1,P3,VLOOKUP($P3,'led2'!$E$2:$AE$200,'EXPORT Graph'!$B$10+3,FALSE))</f>
        <v>#N/A</v>
      </c>
      <c r="V3" t="e">
        <f>IF('EXPORT Graph'!$B$10=1,P3,VLOOKUP($P3,'led3'!$E$2:$AD$200,'EXPORT Graph'!$B$10+3,FALSE))</f>
        <v>#N/A</v>
      </c>
      <c r="W3" t="str">
        <f>INDEX(Lookups!$H$2:$H$21,'EXPORT Graph'!$B$11)</f>
        <v>LED Power (W)</v>
      </c>
      <c r="X3" t="e">
        <f>IF(#REF!=1,P3,VLOOKUP($P3,'led1'!$E$3:$AE$220,#REF!+3,FALSE))</f>
        <v>#REF!</v>
      </c>
      <c r="Y3" t="e">
        <f>IF(#REF!=1,P3,VLOOKUP($P3,'led2'!$E$2:$AE$200,#REF!+3,FALSE))</f>
        <v>#REF!</v>
      </c>
      <c r="Z3" t="e">
        <f>IF(#REF!=1,P3,VLOOKUP($P3,'led3'!$E$2:$AD$200,#REF!+3,FALSE))</f>
        <v>#REF!</v>
      </c>
      <c r="AA3" t="e">
        <f>VLOOKUP($P3,'led1'!$E$3:$AE$220,CHARACTERIZE!$D$1+3,FALSE)</f>
        <v>#N/A</v>
      </c>
      <c r="AB3" t="e">
        <f>VLOOKUP($P3,'led2'!$E$2:$AE$200,CHARACTERIZE!$D$1+3,FALSE)</f>
        <v>#N/A</v>
      </c>
      <c r="AC3" t="e">
        <f>VLOOKUP($P3,'led3'!$E$2:$AD$200,CHARACTERIZE!$D$1+3,FALSE)</f>
        <v>#N/A</v>
      </c>
      <c r="AD3" t="e">
        <f>INDEX(Lookups!$H$2:$H$21,#REF!)</f>
        <v>#REF!</v>
      </c>
      <c r="AE3" t="e">
        <f>IF(#REF!=1,P3,VLOOKUP($P3,'led1'!$E$3:$AE$220,#REF!+3,FALSE))</f>
        <v>#REF!</v>
      </c>
      <c r="AF3" t="e">
        <f>IF(#REF!=1,P3,VLOOKUP($P3,'led2'!$E$2:$AE$200,#REF!+3,FALSE))</f>
        <v>#REF!</v>
      </c>
      <c r="AG3" t="e">
        <f>IF(#REF!=1,P3,VLOOKUP($P3,'led3'!$E$2:$AD$200,#REF!+3,FALSE))</f>
        <v>#REF!</v>
      </c>
      <c r="AH3" t="e">
        <f>VLOOKUP($P3,'led1'!$E$3:$AE$220,CHARACTERIZE!$E$1+3,FALSE)</f>
        <v>#N/A</v>
      </c>
      <c r="AI3" t="e">
        <f>VLOOKUP($P3,'led2'!$E$2:$AE$200,CHARACTERIZE!$E$1+3,FALSE)</f>
        <v>#N/A</v>
      </c>
      <c r="AJ3" t="e">
        <f>VLOOKUP($P3,'led3'!$E$2:$AD$200,CHARACTERIZE!$E$1+3,FALSE)</f>
        <v>#N/A</v>
      </c>
      <c r="AK3" t="e">
        <f>INDEX(Lookups!$H$2:$H$21,#REF!)</f>
        <v>#REF!</v>
      </c>
      <c r="AL3" t="e">
        <f>IF(#REF!=1,P3,VLOOKUP($P3,'led1'!$E$3:$AE$220,#REF!+3,FALSE))</f>
        <v>#REF!</v>
      </c>
      <c r="AM3" t="e">
        <f>IF(#REF!=1,P3,VLOOKUP($P3,'led2'!$E$2:$AE$200,#REF!+3,FALSE))</f>
        <v>#REF!</v>
      </c>
      <c r="AN3" t="e">
        <f>IF(#REF!=1,P3,VLOOKUP($P3,'led3'!$E$2:$AD$200,#REF!+3,FALSE))</f>
        <v>#REF!</v>
      </c>
      <c r="AO3" t="e">
        <f>VLOOKUP($P3,'led1'!$E$3:$AE$220,CHARACTERIZE!$F$1+3,FALSE)</f>
        <v>#N/A</v>
      </c>
      <c r="AP3" t="e">
        <f>VLOOKUP($P3,'led2'!$E$2:$AE$200,CHARACTERIZE!$F$1+3,FALSE)</f>
        <v>#N/A</v>
      </c>
      <c r="AQ3" t="e">
        <f>VLOOKUP($P3,'led3'!$E$2:$AD$200,CHARACTERIZE!$F$1+3,FALSE)</f>
        <v>#N/A</v>
      </c>
      <c r="AR3" t="e">
        <f>INDEX(Lookups!$H$2:$H$21,#REF!)</f>
        <v>#REF!</v>
      </c>
    </row>
    <row r="4" spans="1:44">
      <c r="A4">
        <v>2</v>
      </c>
      <c r="B4">
        <f>INDEX(Models!$U$3:$CM$1963,CHARACTERIZE!$D$6*2-1,$A4)</f>
        <v>0</v>
      </c>
      <c r="C4">
        <f>INDEX(Models!$U$3:$CM$1963,CHARACTERIZE!$D$6*2,$A4)</f>
        <v>0</v>
      </c>
      <c r="D4" t="str">
        <f t="shared" ref="D4:D27" si="0">IF(B4=0,"",B4&amp;" ["&amp;E4&amp;"]")</f>
        <v/>
      </c>
      <c r="E4" t="str">
        <f t="shared" ref="E4:E27" si="1">IF(C4=0,"",C4)</f>
        <v/>
      </c>
      <c r="F4">
        <f>INDEX(Models!$U$3:$CM$1963,CHARACTERIZE!$I$6*2-1,$A4)</f>
        <v>0</v>
      </c>
      <c r="G4">
        <f>INDEX(Models!$U$3:$CM$1963,CHARACTERIZE!$I$6*2,$A4)</f>
        <v>0</v>
      </c>
      <c r="H4" t="str">
        <f t="shared" ref="H4:H27" si="2">IF(F4=0,"",F4&amp;" ["&amp;I4&amp;"]")</f>
        <v/>
      </c>
      <c r="I4" t="str">
        <f t="shared" ref="I4:I27" si="3">IF(G4=0,"",G4)</f>
        <v/>
      </c>
      <c r="J4">
        <f>INDEX(Models!$U$3:$CM$1963,CHARACTERIZE!$N$6*2-1,$A4)</f>
        <v>0</v>
      </c>
      <c r="K4">
        <f>INDEX(Models!$U$3:$CM$1963,CHARACTERIZE!$N$6*2,$A4)</f>
        <v>0</v>
      </c>
      <c r="L4" t="str">
        <f t="shared" ref="L4:L27" si="4">IF(J4=0,"",J4&amp;" ["&amp;M4&amp;"]")</f>
        <v/>
      </c>
      <c r="M4" t="str">
        <f t="shared" ref="M4:M27" si="5">IF(K4=0,"",K4)</f>
        <v/>
      </c>
      <c r="O4" t="str">
        <f ca="1">IF('EXPORT Table'!$I$6="(none)","",'EXPORT Table'!$I$6&amp;" / "&amp;'EXPORT Table'!$I$7&amp;" / "&amp;CHOOSE(CHARACTERIZE!$J$8,'led2'!$B$40,'led2'!$B$41)&amp;"="&amp;'EXPORT Table'!$K$7)</f>
        <v/>
      </c>
      <c r="P4" s="3">
        <v>1.2E-2</v>
      </c>
      <c r="Q4" t="e">
        <f>IF('EXPORT Graph'!$B$11=1,P4,VLOOKUP($P4,'led1'!$E$3:$AE$220,'EXPORT Graph'!$B$11+3,FALSE))</f>
        <v>#N/A</v>
      </c>
      <c r="R4" t="e">
        <f>IF('EXPORT Graph'!$B$11=1,P4,VLOOKUP($P4,'led2'!$E$2:$AE$200,'EXPORT Graph'!$B$11+3,FALSE))</f>
        <v>#N/A</v>
      </c>
      <c r="S4" t="e">
        <f>IF('EXPORT Graph'!$B$11=1,P4,VLOOKUP($P4,'led3'!$E$2:$AD$200,'EXPORT Graph'!$B$11+3,FALSE))</f>
        <v>#N/A</v>
      </c>
      <c r="T4" t="e">
        <f>IF('EXPORT Graph'!$B$10=1,P4,VLOOKUP($P4,'led1'!$E$3:$AE$220,'EXPORT Graph'!$B$10+3,FALSE))</f>
        <v>#N/A</v>
      </c>
      <c r="U4" t="e">
        <f>IF('EXPORT Graph'!$B$10=1,P4,VLOOKUP($P4,'led2'!$E$2:$AE$200,'EXPORT Graph'!$B$10+3,FALSE))</f>
        <v>#N/A</v>
      </c>
      <c r="V4" t="e">
        <f>IF('EXPORT Graph'!$B$10=1,P4,VLOOKUP($P4,'led3'!$E$2:$AD$200,'EXPORT Graph'!$B$10+3,FALSE))</f>
        <v>#N/A</v>
      </c>
      <c r="W4" t="str">
        <f>INDEX(Lookups!$H$2:$H$21,'EXPORT Graph'!$B$10)</f>
        <v>LED Luminous Efficacy (lm/W)</v>
      </c>
      <c r="X4" t="e">
        <f>IF(#REF!=1,P4,VLOOKUP($P4,'led1'!$E$3:$AE$220,#REF!+3,FALSE))</f>
        <v>#REF!</v>
      </c>
      <c r="Y4" t="e">
        <f>IF(#REF!=1,P4,VLOOKUP($P4,'led2'!$E$2:$AE$200,#REF!+3,FALSE))</f>
        <v>#REF!</v>
      </c>
      <c r="Z4" t="e">
        <f>IF(#REF!=1,P4,VLOOKUP($P4,'led3'!$E$2:$AD$200,#REF!+3,FALSE))</f>
        <v>#REF!</v>
      </c>
      <c r="AA4" t="e">
        <f>VLOOKUP($P4,'led1'!$E$3:$AE$220,CHARACTERIZE!$D$1+3,FALSE)</f>
        <v>#N/A</v>
      </c>
      <c r="AB4" t="e">
        <f>VLOOKUP($P4,'led2'!$E$2:$AE$200,CHARACTERIZE!$D$1+3,FALSE)</f>
        <v>#N/A</v>
      </c>
      <c r="AC4" t="e">
        <f>VLOOKUP($P4,'led3'!$E$2:$AD$200,CHARACTERIZE!$D$1+3,FALSE)</f>
        <v>#N/A</v>
      </c>
      <c r="AD4" t="str">
        <f>INDEX(Lookups!$H$2:$H$21,CHARACTERIZE!$D$1)</f>
        <v>LED Luminous Efficacy (lm/W)</v>
      </c>
      <c r="AE4" t="e">
        <f>IF(#REF!=1,P4,VLOOKUP($P4,'led1'!$E$3:$AE$220,#REF!+3,FALSE))</f>
        <v>#REF!</v>
      </c>
      <c r="AF4" t="e">
        <f>IF(#REF!=1,P4,VLOOKUP($P4,'led2'!$E$2:$AE$200,#REF!+3,FALSE))</f>
        <v>#REF!</v>
      </c>
      <c r="AG4" t="e">
        <f>IF(#REF!=1,P4,VLOOKUP($P4,'led3'!$E$2:$AD$200,#REF!+3,FALSE))</f>
        <v>#REF!</v>
      </c>
      <c r="AH4" t="e">
        <f>VLOOKUP($P4,'led1'!$E$3:$AE$220,CHARACTERIZE!$E$1+3,FALSE)</f>
        <v>#N/A</v>
      </c>
      <c r="AI4" t="e">
        <f>VLOOKUP($P4,'led2'!$E$2:$AE$200,CHARACTERIZE!$E$1+3,FALSE)</f>
        <v>#N/A</v>
      </c>
      <c r="AJ4" t="e">
        <f>VLOOKUP($P4,'led3'!$E$2:$AD$200,CHARACTERIZE!$E$1+3,FALSE)</f>
        <v>#N/A</v>
      </c>
      <c r="AK4" t="str">
        <f>INDEX(Lookups!$H$2:$H$21,CHARACTERIZE!$E$1)</f>
        <v>LED Forward Voltage (V)</v>
      </c>
      <c r="AL4" t="e">
        <f>IF(#REF!=1,P4,VLOOKUP($P4,'led1'!$E$3:$AE$220,#REF!+3,FALSE))</f>
        <v>#REF!</v>
      </c>
      <c r="AM4" t="e">
        <f>IF(#REF!=1,P4,VLOOKUP($P4,'led2'!$E$2:$AE$200,#REF!+3,FALSE))</f>
        <v>#REF!</v>
      </c>
      <c r="AN4" t="e">
        <f>IF(#REF!=1,P4,VLOOKUP($P4,'led3'!$E$2:$AD$200,#REF!+3,FALSE))</f>
        <v>#REF!</v>
      </c>
      <c r="AO4" t="e">
        <f>VLOOKUP($P4,'led1'!$E$3:$AE$220,CHARACTERIZE!$F$1+3,FALSE)</f>
        <v>#N/A</v>
      </c>
      <c r="AP4" t="e">
        <f>VLOOKUP($P4,'led2'!$E$2:$AE$200,CHARACTERIZE!$F$1+3,FALSE)</f>
        <v>#N/A</v>
      </c>
      <c r="AQ4" t="e">
        <f>VLOOKUP($P4,'led3'!$E$2:$AD$200,CHARACTERIZE!$F$1+3,FALSE)</f>
        <v>#N/A</v>
      </c>
      <c r="AR4" t="str">
        <f>INDEX(Lookups!$H$2:$H$21,CHARACTERIZE!$F$1)</f>
        <v>LED Power (W)</v>
      </c>
    </row>
    <row r="5" spans="1:44">
      <c r="A5">
        <v>3</v>
      </c>
      <c r="B5">
        <f>INDEX(Models!$U$3:$CM$1963,CHARACTERIZE!$D$6*2-1,$A5)</f>
        <v>0</v>
      </c>
      <c r="C5">
        <f>INDEX(Models!$U$3:$CM$1963,CHARACTERIZE!$D$6*2,$A5)</f>
        <v>0</v>
      </c>
      <c r="D5" t="str">
        <f t="shared" si="0"/>
        <v/>
      </c>
      <c r="E5" t="str">
        <f t="shared" si="1"/>
        <v/>
      </c>
      <c r="F5">
        <f>INDEX(Models!$U$3:$CM$1963,CHARACTERIZE!$I$6*2-1,$A5)</f>
        <v>0</v>
      </c>
      <c r="G5">
        <f>INDEX(Models!$U$3:$CM$1963,CHARACTERIZE!$I$6*2,$A5)</f>
        <v>0</v>
      </c>
      <c r="H5" t="str">
        <f t="shared" si="2"/>
        <v/>
      </c>
      <c r="I5" t="str">
        <f t="shared" si="3"/>
        <v/>
      </c>
      <c r="J5">
        <f>INDEX(Models!$U$3:$CM$1963,CHARACTERIZE!$N$6*2-1,$A5)</f>
        <v>0</v>
      </c>
      <c r="K5">
        <f>INDEX(Models!$U$3:$CM$1963,CHARACTERIZE!$N$6*2,$A5)</f>
        <v>0</v>
      </c>
      <c r="L5" t="str">
        <f t="shared" si="4"/>
        <v/>
      </c>
      <c r="M5" t="str">
        <f t="shared" si="5"/>
        <v/>
      </c>
      <c r="O5" t="str">
        <f ca="1">IF('EXPORT Table'!$N$6="(none)","",'EXPORT Table'!$N$6&amp;" / "&amp;'EXPORT Table'!$N$7&amp;" / "&amp;CHOOSE(CHARACTERIZE!$O$8,'led3'!$B$40,'led3'!$B$41)&amp;"="&amp;'EXPORT Table'!$P$7)</f>
        <v/>
      </c>
      <c r="P5" s="3">
        <v>1.4E-2</v>
      </c>
      <c r="Q5" t="e">
        <f>IF('EXPORT Graph'!$B$11=1,P5,VLOOKUP($P5,'led1'!$E$3:$AE$220,'EXPORT Graph'!$B$11+3,FALSE))</f>
        <v>#N/A</v>
      </c>
      <c r="R5" t="e">
        <f>IF('EXPORT Graph'!$B$11=1,P5,VLOOKUP($P5,'led2'!$E$2:$AE$200,'EXPORT Graph'!$B$11+3,FALSE))</f>
        <v>#N/A</v>
      </c>
      <c r="S5" t="e">
        <f>IF('EXPORT Graph'!$B$11=1,P5,VLOOKUP($P5,'led3'!$E$2:$AD$200,'EXPORT Graph'!$B$11+3,FALSE))</f>
        <v>#N/A</v>
      </c>
      <c r="T5" t="e">
        <f>IF('EXPORT Graph'!$B$10=1,P5,VLOOKUP($P5,'led1'!$E$3:$AE$220,'EXPORT Graph'!$B$10+3,FALSE))</f>
        <v>#N/A</v>
      </c>
      <c r="U5" t="e">
        <f>IF('EXPORT Graph'!$B$10=1,P5,VLOOKUP($P5,'led2'!$E$2:$AE$200,'EXPORT Graph'!$B$10+3,FALSE))</f>
        <v>#N/A</v>
      </c>
      <c r="V5" t="e">
        <f>IF('EXPORT Graph'!$B$10=1,P5,VLOOKUP($P5,'led3'!$E$2:$AD$200,'EXPORT Graph'!$B$10+3,FALSE))</f>
        <v>#N/A</v>
      </c>
      <c r="X5" t="e">
        <f>IF(#REF!=1,P5,VLOOKUP($P5,'led1'!$E$3:$AE$220,#REF!+3,FALSE))</f>
        <v>#REF!</v>
      </c>
      <c r="Y5" t="e">
        <f>IF(#REF!=1,P5,VLOOKUP($P5,'led2'!$E$2:$AE$200,#REF!+3,FALSE))</f>
        <v>#REF!</v>
      </c>
      <c r="Z5" t="e">
        <f>IF(#REF!=1,P5,VLOOKUP($P5,'led3'!$E$2:$AD$200,#REF!+3,FALSE))</f>
        <v>#REF!</v>
      </c>
      <c r="AA5" t="e">
        <f>VLOOKUP($P5,'led1'!$E$3:$AE$220,CHARACTERIZE!$D$1+3,FALSE)</f>
        <v>#N/A</v>
      </c>
      <c r="AB5" t="e">
        <f>VLOOKUP($P5,'led2'!$E$2:$AE$200,CHARACTERIZE!$D$1+3,FALSE)</f>
        <v>#N/A</v>
      </c>
      <c r="AC5" t="e">
        <f>VLOOKUP($P5,'led3'!$E$2:$AD$200,CHARACTERIZE!$D$1+3,FALSE)</f>
        <v>#N/A</v>
      </c>
      <c r="AE5" t="e">
        <f>IF(#REF!=1,P5,VLOOKUP($P5,'led1'!$E$3:$AE$220,#REF!+3,FALSE))</f>
        <v>#REF!</v>
      </c>
      <c r="AF5" t="e">
        <f>IF(#REF!=1,P5,VLOOKUP($P5,'led2'!$E$2:$AE$200,#REF!+3,FALSE))</f>
        <v>#REF!</v>
      </c>
      <c r="AG5" t="e">
        <f>IF(#REF!=1,P5,VLOOKUP($P5,'led3'!$E$2:$AD$200,#REF!+3,FALSE))</f>
        <v>#REF!</v>
      </c>
      <c r="AH5" t="e">
        <f>VLOOKUP($P5,'led1'!$E$3:$AE$220,CHARACTERIZE!$E$1+3,FALSE)</f>
        <v>#N/A</v>
      </c>
      <c r="AI5" t="e">
        <f>VLOOKUP($P5,'led2'!$E$2:$AE$200,CHARACTERIZE!$E$1+3,FALSE)</f>
        <v>#N/A</v>
      </c>
      <c r="AJ5" t="e">
        <f>VLOOKUP($P5,'led3'!$E$2:$AD$200,CHARACTERIZE!$E$1+3,FALSE)</f>
        <v>#N/A</v>
      </c>
      <c r="AL5" t="e">
        <f>IF(#REF!=1,P5,VLOOKUP($P5,'led1'!$E$3:$AE$220,#REF!+3,FALSE))</f>
        <v>#REF!</v>
      </c>
      <c r="AM5" t="e">
        <f>IF(#REF!=1,P5,VLOOKUP($P5,'led2'!$E$2:$AE$200,#REF!+3,FALSE))</f>
        <v>#REF!</v>
      </c>
      <c r="AN5" t="e">
        <f>IF(#REF!=1,P5,VLOOKUP($P5,'led3'!$E$2:$AD$200,#REF!+3,FALSE))</f>
        <v>#REF!</v>
      </c>
      <c r="AO5" t="e">
        <f>VLOOKUP($P5,'led1'!$E$3:$AE$220,CHARACTERIZE!$F$1+3,FALSE)</f>
        <v>#N/A</v>
      </c>
      <c r="AP5" t="e">
        <f>VLOOKUP($P5,'led2'!$E$2:$AE$200,CHARACTERIZE!$F$1+3,FALSE)</f>
        <v>#N/A</v>
      </c>
      <c r="AQ5" t="e">
        <f>VLOOKUP($P5,'led3'!$E$2:$AD$200,CHARACTERIZE!$F$1+3,FALSE)</f>
        <v>#N/A</v>
      </c>
    </row>
    <row r="6" spans="1:44">
      <c r="A6">
        <v>4</v>
      </c>
      <c r="B6">
        <f>INDEX(Models!$U$3:$CM$1963,CHARACTERIZE!$D$6*2-1,$A6)</f>
        <v>0</v>
      </c>
      <c r="C6">
        <f>INDEX(Models!$U$3:$CM$1963,CHARACTERIZE!$D$6*2,$A6)</f>
        <v>0</v>
      </c>
      <c r="D6" t="str">
        <f t="shared" si="0"/>
        <v/>
      </c>
      <c r="E6" t="str">
        <f t="shared" si="1"/>
        <v/>
      </c>
      <c r="F6">
        <f>INDEX(Models!$U$3:$CM$1963,CHARACTERIZE!$I$6*2-1,$A6)</f>
        <v>0</v>
      </c>
      <c r="G6">
        <f>INDEX(Models!$U$3:$CM$1963,CHARACTERIZE!$I$6*2,$A6)</f>
        <v>0</v>
      </c>
      <c r="H6" t="str">
        <f t="shared" si="2"/>
        <v/>
      </c>
      <c r="I6" t="str">
        <f t="shared" si="3"/>
        <v/>
      </c>
      <c r="J6">
        <f>INDEX(Models!$U$3:$CM$1963,CHARACTERIZE!$N$6*2-1,$A6)</f>
        <v>0</v>
      </c>
      <c r="K6">
        <f>INDEX(Models!$U$3:$CM$1963,CHARACTERIZE!$N$6*2,$A6)</f>
        <v>0</v>
      </c>
      <c r="L6" t="str">
        <f t="shared" si="4"/>
        <v/>
      </c>
      <c r="M6" t="str">
        <f t="shared" si="5"/>
        <v/>
      </c>
      <c r="P6" s="3">
        <v>1.6E-2</v>
      </c>
      <c r="Q6" t="e">
        <f>IF('EXPORT Graph'!$B$11=1,P6,VLOOKUP($P6,'led1'!$E$3:$AE$220,'EXPORT Graph'!$B$11+3,FALSE))</f>
        <v>#N/A</v>
      </c>
      <c r="R6" t="e">
        <f>IF('EXPORT Graph'!$B$11=1,P6,VLOOKUP($P6,'led2'!$E$2:$AE$200,'EXPORT Graph'!$B$11+3,FALSE))</f>
        <v>#N/A</v>
      </c>
      <c r="S6" t="e">
        <f>IF('EXPORT Graph'!$B$11=1,P6,VLOOKUP($P6,'led3'!$E$2:$AD$200,'EXPORT Graph'!$B$11+3,FALSE))</f>
        <v>#N/A</v>
      </c>
      <c r="T6" t="e">
        <f>IF('EXPORT Graph'!$B$10=1,P6,VLOOKUP($P6,'led1'!$E$3:$AE$220,'EXPORT Graph'!$B$10+3,FALSE))</f>
        <v>#N/A</v>
      </c>
      <c r="U6" t="e">
        <f>IF('EXPORT Graph'!$B$10=1,P6,VLOOKUP($P6,'led2'!$E$2:$AE$200,'EXPORT Graph'!$B$10+3,FALSE))</f>
        <v>#N/A</v>
      </c>
      <c r="V6" t="e">
        <f>IF('EXPORT Graph'!$B$10=1,P6,VLOOKUP($P6,'led3'!$E$2:$AD$200,'EXPORT Graph'!$B$10+3,FALSE))</f>
        <v>#N/A</v>
      </c>
      <c r="X6" t="e">
        <f>IF(#REF!=1,P6,VLOOKUP($P6,'led1'!$E$3:$AE$220,#REF!+3,FALSE))</f>
        <v>#REF!</v>
      </c>
      <c r="Y6" t="e">
        <f>IF(#REF!=1,P6,VLOOKUP($P6,'led2'!$E$2:$AE$200,#REF!+3,FALSE))</f>
        <v>#REF!</v>
      </c>
      <c r="Z6" t="e">
        <f>IF(#REF!=1,P6,VLOOKUP($P6,'led3'!$E$2:$AD$200,#REF!+3,FALSE))</f>
        <v>#REF!</v>
      </c>
      <c r="AA6" t="e">
        <f>VLOOKUP($P6,'led1'!$E$3:$AE$220,CHARACTERIZE!$D$1+3,FALSE)</f>
        <v>#N/A</v>
      </c>
      <c r="AB6" t="e">
        <f>VLOOKUP($P6,'led2'!$E$2:$AE$200,CHARACTERIZE!$D$1+3,FALSE)</f>
        <v>#N/A</v>
      </c>
      <c r="AC6" t="e">
        <f>VLOOKUP($P6,'led3'!$E$2:$AD$200,CHARACTERIZE!$D$1+3,FALSE)</f>
        <v>#N/A</v>
      </c>
      <c r="AE6" t="e">
        <f>IF(#REF!=1,P6,VLOOKUP($P6,'led1'!$E$3:$AE$220,#REF!+3,FALSE))</f>
        <v>#REF!</v>
      </c>
      <c r="AF6" t="e">
        <f>IF(#REF!=1,P6,VLOOKUP($P6,'led2'!$E$2:$AE$200,#REF!+3,FALSE))</f>
        <v>#REF!</v>
      </c>
      <c r="AG6" t="e">
        <f>IF(#REF!=1,P6,VLOOKUP($P6,'led3'!$E$2:$AD$200,#REF!+3,FALSE))</f>
        <v>#REF!</v>
      </c>
      <c r="AH6" t="e">
        <f>VLOOKUP($P6,'led1'!$E$3:$AE$220,CHARACTERIZE!$E$1+3,FALSE)</f>
        <v>#N/A</v>
      </c>
      <c r="AI6" t="e">
        <f>VLOOKUP($P6,'led2'!$E$2:$AE$200,CHARACTERIZE!$E$1+3,FALSE)</f>
        <v>#N/A</v>
      </c>
      <c r="AJ6" t="e">
        <f>VLOOKUP($P6,'led3'!$E$2:$AD$200,CHARACTERIZE!$E$1+3,FALSE)</f>
        <v>#N/A</v>
      </c>
      <c r="AL6" t="e">
        <f>IF(#REF!=1,P6,VLOOKUP($P6,'led1'!$E$3:$AE$220,#REF!+3,FALSE))</f>
        <v>#REF!</v>
      </c>
      <c r="AM6" t="e">
        <f>IF(#REF!=1,P6,VLOOKUP($P6,'led2'!$E$2:$AE$200,#REF!+3,FALSE))</f>
        <v>#REF!</v>
      </c>
      <c r="AN6" t="e">
        <f>IF(#REF!=1,P6,VLOOKUP($P6,'led3'!$E$2:$AD$200,#REF!+3,FALSE))</f>
        <v>#REF!</v>
      </c>
      <c r="AO6" t="e">
        <f>VLOOKUP($P6,'led1'!$E$3:$AE$220,CHARACTERIZE!$F$1+3,FALSE)</f>
        <v>#N/A</v>
      </c>
      <c r="AP6" t="e">
        <f>VLOOKUP($P6,'led2'!$E$2:$AE$200,CHARACTERIZE!$F$1+3,FALSE)</f>
        <v>#N/A</v>
      </c>
      <c r="AQ6" t="e">
        <f>VLOOKUP($P6,'led3'!$E$2:$AD$200,CHARACTERIZE!$F$1+3,FALSE)</f>
        <v>#N/A</v>
      </c>
    </row>
    <row r="7" spans="1:44">
      <c r="A7">
        <v>5</v>
      </c>
      <c r="B7">
        <f>INDEX(Models!$U$3:$CM$1963,CHARACTERIZE!$D$6*2-1,$A7)</f>
        <v>0</v>
      </c>
      <c r="C7">
        <f>INDEX(Models!$U$3:$CM$1963,CHARACTERIZE!$D$6*2,$A7)</f>
        <v>0</v>
      </c>
      <c r="D7" t="str">
        <f t="shared" si="0"/>
        <v/>
      </c>
      <c r="E7" t="str">
        <f t="shared" si="1"/>
        <v/>
      </c>
      <c r="F7">
        <f>INDEX(Models!$U$3:$CM$1963,CHARACTERIZE!$I$6*2-1,$A7)</f>
        <v>0</v>
      </c>
      <c r="G7">
        <f>INDEX(Models!$U$3:$CM$1963,CHARACTERIZE!$I$6*2,$A7)</f>
        <v>0</v>
      </c>
      <c r="H7" t="str">
        <f t="shared" si="2"/>
        <v/>
      </c>
      <c r="I7" t="str">
        <f t="shared" si="3"/>
        <v/>
      </c>
      <c r="J7">
        <f>INDEX(Models!$U$3:$CM$1963,CHARACTERIZE!$N$6*2-1,$A7)</f>
        <v>0</v>
      </c>
      <c r="K7">
        <f>INDEX(Models!$U$3:$CM$1963,CHARACTERIZE!$N$6*2,$A7)</f>
        <v>0</v>
      </c>
      <c r="L7" t="str">
        <f t="shared" si="4"/>
        <v/>
      </c>
      <c r="M7" t="str">
        <f t="shared" si="5"/>
        <v/>
      </c>
      <c r="P7" s="3">
        <v>1.7999999999999999E-2</v>
      </c>
      <c r="Q7" t="e">
        <f>IF('EXPORT Graph'!$B$11=1,P7,VLOOKUP($P7,'led1'!$E$3:$AE$220,'EXPORT Graph'!$B$11+3,FALSE))</f>
        <v>#N/A</v>
      </c>
      <c r="R7" t="e">
        <f>IF('EXPORT Graph'!$B$11=1,P7,VLOOKUP($P7,'led2'!$E$2:$AE$200,'EXPORT Graph'!$B$11+3,FALSE))</f>
        <v>#N/A</v>
      </c>
      <c r="S7" t="e">
        <f>IF('EXPORT Graph'!$B$11=1,P7,VLOOKUP($P7,'led3'!$E$2:$AD$200,'EXPORT Graph'!$B$11+3,FALSE))</f>
        <v>#N/A</v>
      </c>
      <c r="T7" t="e">
        <f>IF('EXPORT Graph'!$B$10=1,P7,VLOOKUP($P7,'led1'!$E$3:$AE$220,'EXPORT Graph'!$B$10+3,FALSE))</f>
        <v>#N/A</v>
      </c>
      <c r="U7" t="e">
        <f>IF('EXPORT Graph'!$B$10=1,P7,VLOOKUP($P7,'led2'!$E$2:$AE$200,'EXPORT Graph'!$B$10+3,FALSE))</f>
        <v>#N/A</v>
      </c>
      <c r="V7" t="e">
        <f>IF('EXPORT Graph'!$B$10=1,P7,VLOOKUP($P7,'led3'!$E$2:$AD$200,'EXPORT Graph'!$B$10+3,FALSE))</f>
        <v>#N/A</v>
      </c>
      <c r="X7" t="e">
        <f>IF(#REF!=1,P7,VLOOKUP($P7,'led1'!$E$3:$AE$220,#REF!+3,FALSE))</f>
        <v>#REF!</v>
      </c>
      <c r="Y7" t="e">
        <f>IF(#REF!=1,P7,VLOOKUP($P7,'led2'!$E$2:$AE$200,#REF!+3,FALSE))</f>
        <v>#REF!</v>
      </c>
      <c r="Z7" t="e">
        <f>IF(#REF!=1,P7,VLOOKUP($P7,'led3'!$E$2:$AD$200,#REF!+3,FALSE))</f>
        <v>#REF!</v>
      </c>
      <c r="AA7" t="e">
        <f>VLOOKUP($P7,'led1'!$E$3:$AE$220,CHARACTERIZE!$D$1+3,FALSE)</f>
        <v>#N/A</v>
      </c>
      <c r="AB7" t="e">
        <f>VLOOKUP($P7,'led2'!$E$2:$AE$200,CHARACTERIZE!$D$1+3,FALSE)</f>
        <v>#N/A</v>
      </c>
      <c r="AC7" t="e">
        <f>VLOOKUP($P7,'led3'!$E$2:$AD$200,CHARACTERIZE!$D$1+3,FALSE)</f>
        <v>#N/A</v>
      </c>
      <c r="AE7" t="e">
        <f>IF(#REF!=1,P7,VLOOKUP($P7,'led1'!$E$3:$AE$220,#REF!+3,FALSE))</f>
        <v>#REF!</v>
      </c>
      <c r="AF7" t="e">
        <f>IF(#REF!=1,P7,VLOOKUP($P7,'led2'!$E$2:$AE$200,#REF!+3,FALSE))</f>
        <v>#REF!</v>
      </c>
      <c r="AG7" t="e">
        <f>IF(#REF!=1,P7,VLOOKUP($P7,'led3'!$E$2:$AD$200,#REF!+3,FALSE))</f>
        <v>#REF!</v>
      </c>
      <c r="AH7" t="e">
        <f>VLOOKUP($P7,'led1'!$E$3:$AE$220,CHARACTERIZE!$E$1+3,FALSE)</f>
        <v>#N/A</v>
      </c>
      <c r="AI7" t="e">
        <f>VLOOKUP($P7,'led2'!$E$2:$AE$200,CHARACTERIZE!$E$1+3,FALSE)</f>
        <v>#N/A</v>
      </c>
      <c r="AJ7" t="e">
        <f>VLOOKUP($P7,'led3'!$E$2:$AD$200,CHARACTERIZE!$E$1+3,FALSE)</f>
        <v>#N/A</v>
      </c>
      <c r="AL7" t="e">
        <f>IF(#REF!=1,P7,VLOOKUP($P7,'led1'!$E$3:$AE$220,#REF!+3,FALSE))</f>
        <v>#REF!</v>
      </c>
      <c r="AM7" t="e">
        <f>IF(#REF!=1,P7,VLOOKUP($P7,'led2'!$E$2:$AE$200,#REF!+3,FALSE))</f>
        <v>#REF!</v>
      </c>
      <c r="AN7" t="e">
        <f>IF(#REF!=1,P7,VLOOKUP($P7,'led3'!$E$2:$AD$200,#REF!+3,FALSE))</f>
        <v>#REF!</v>
      </c>
      <c r="AO7" t="e">
        <f>VLOOKUP($P7,'led1'!$E$3:$AE$220,CHARACTERIZE!$F$1+3,FALSE)</f>
        <v>#N/A</v>
      </c>
      <c r="AP7" t="e">
        <f>VLOOKUP($P7,'led2'!$E$2:$AE$200,CHARACTERIZE!$F$1+3,FALSE)</f>
        <v>#N/A</v>
      </c>
      <c r="AQ7" t="e">
        <f>VLOOKUP($P7,'led3'!$E$2:$AD$200,CHARACTERIZE!$F$1+3,FALSE)</f>
        <v>#N/A</v>
      </c>
    </row>
    <row r="8" spans="1:44">
      <c r="A8">
        <v>6</v>
      </c>
      <c r="B8">
        <f>INDEX(Models!$U$3:$CM$1963,CHARACTERIZE!$D$6*2-1,$A8)</f>
        <v>0</v>
      </c>
      <c r="C8">
        <f>INDEX(Models!$U$3:$CM$1963,CHARACTERIZE!$D$6*2,$A8)</f>
        <v>0</v>
      </c>
      <c r="D8" t="str">
        <f t="shared" si="0"/>
        <v/>
      </c>
      <c r="E8" t="str">
        <f t="shared" si="1"/>
        <v/>
      </c>
      <c r="F8">
        <f>INDEX(Models!$U$3:$CM$1963,CHARACTERIZE!$I$6*2-1,$A8)</f>
        <v>0</v>
      </c>
      <c r="G8">
        <f>INDEX(Models!$U$3:$CM$1963,CHARACTERIZE!$I$6*2,$A8)</f>
        <v>0</v>
      </c>
      <c r="H8" t="str">
        <f t="shared" si="2"/>
        <v/>
      </c>
      <c r="I8" t="str">
        <f t="shared" si="3"/>
        <v/>
      </c>
      <c r="J8">
        <f>INDEX(Models!$U$3:$CM$1963,CHARACTERIZE!$N$6*2-1,$A8)</f>
        <v>0</v>
      </c>
      <c r="K8">
        <f>INDEX(Models!$U$3:$CM$1963,CHARACTERIZE!$N$6*2,$A8)</f>
        <v>0</v>
      </c>
      <c r="L8" t="str">
        <f t="shared" si="4"/>
        <v/>
      </c>
      <c r="M8" t="str">
        <f t="shared" si="5"/>
        <v/>
      </c>
      <c r="P8" s="3">
        <v>0.02</v>
      </c>
      <c r="Q8" t="e">
        <f>IF('EXPORT Graph'!$B$11=1,P8,VLOOKUP($P8,'led1'!$E$3:$AE$220,'EXPORT Graph'!$B$11+3,FALSE))</f>
        <v>#N/A</v>
      </c>
      <c r="R8" t="e">
        <f>IF('EXPORT Graph'!$B$11=1,P8,VLOOKUP($P8,'led2'!$E$2:$AE$200,'EXPORT Graph'!$B$11+3,FALSE))</f>
        <v>#N/A</v>
      </c>
      <c r="S8" t="e">
        <f>IF('EXPORT Graph'!$B$11=1,P8,VLOOKUP($P8,'led3'!$E$2:$AD$200,'EXPORT Graph'!$B$11+3,FALSE))</f>
        <v>#N/A</v>
      </c>
      <c r="T8" t="e">
        <f>IF('EXPORT Graph'!$B$10=1,P8,VLOOKUP($P8,'led1'!$E$3:$AE$220,'EXPORT Graph'!$B$10+3,FALSE))</f>
        <v>#N/A</v>
      </c>
      <c r="U8" t="e">
        <f>IF('EXPORT Graph'!$B$10=1,P8,VLOOKUP($P8,'led2'!$E$2:$AE$200,'EXPORT Graph'!$B$10+3,FALSE))</f>
        <v>#N/A</v>
      </c>
      <c r="V8" t="e">
        <f>IF('EXPORT Graph'!$B$10=1,P8,VLOOKUP($P8,'led3'!$E$2:$AD$200,'EXPORT Graph'!$B$10+3,FALSE))</f>
        <v>#N/A</v>
      </c>
      <c r="X8" t="e">
        <f>IF(#REF!=1,P8,VLOOKUP($P8,'led1'!$E$3:$AE$220,#REF!+3,FALSE))</f>
        <v>#REF!</v>
      </c>
      <c r="Y8" t="e">
        <f>IF(#REF!=1,P8,VLOOKUP($P8,'led2'!$E$2:$AE$200,#REF!+3,FALSE))</f>
        <v>#REF!</v>
      </c>
      <c r="Z8" t="e">
        <f>IF(#REF!=1,P8,VLOOKUP($P8,'led3'!$E$2:$AD$200,#REF!+3,FALSE))</f>
        <v>#REF!</v>
      </c>
      <c r="AA8" t="e">
        <f>VLOOKUP($P8,'led1'!$E$3:$AE$220,CHARACTERIZE!$D$1+3,FALSE)</f>
        <v>#N/A</v>
      </c>
      <c r="AB8" t="e">
        <f>VLOOKUP($P8,'led2'!$E$2:$AE$200,CHARACTERIZE!$D$1+3,FALSE)</f>
        <v>#N/A</v>
      </c>
      <c r="AC8" t="e">
        <f>VLOOKUP($P8,'led3'!$E$2:$AD$200,CHARACTERIZE!$D$1+3,FALSE)</f>
        <v>#N/A</v>
      </c>
      <c r="AE8" t="e">
        <f>IF(#REF!=1,P8,VLOOKUP($P8,'led1'!$E$3:$AE$220,#REF!+3,FALSE))</f>
        <v>#REF!</v>
      </c>
      <c r="AF8" t="e">
        <f>IF(#REF!=1,P8,VLOOKUP($P8,'led2'!$E$2:$AE$200,#REF!+3,FALSE))</f>
        <v>#REF!</v>
      </c>
      <c r="AG8" t="e">
        <f>IF(#REF!=1,P8,VLOOKUP($P8,'led3'!$E$2:$AD$200,#REF!+3,FALSE))</f>
        <v>#REF!</v>
      </c>
      <c r="AH8" t="e">
        <f>VLOOKUP($P8,'led1'!$E$3:$AE$220,CHARACTERIZE!$E$1+3,FALSE)</f>
        <v>#N/A</v>
      </c>
      <c r="AI8" t="e">
        <f>VLOOKUP($P8,'led2'!$E$2:$AE$200,CHARACTERIZE!$E$1+3,FALSE)</f>
        <v>#N/A</v>
      </c>
      <c r="AJ8" t="e">
        <f>VLOOKUP($P8,'led3'!$E$2:$AD$200,CHARACTERIZE!$E$1+3,FALSE)</f>
        <v>#N/A</v>
      </c>
      <c r="AL8" t="e">
        <f>IF(#REF!=1,P8,VLOOKUP($P8,'led1'!$E$3:$AE$220,#REF!+3,FALSE))</f>
        <v>#REF!</v>
      </c>
      <c r="AM8" t="e">
        <f>IF(#REF!=1,P8,VLOOKUP($P8,'led2'!$E$2:$AE$200,#REF!+3,FALSE))</f>
        <v>#REF!</v>
      </c>
      <c r="AN8" t="e">
        <f>IF(#REF!=1,P8,VLOOKUP($P8,'led3'!$E$2:$AD$200,#REF!+3,FALSE))</f>
        <v>#REF!</v>
      </c>
      <c r="AO8" t="e">
        <f>VLOOKUP($P8,'led1'!$E$3:$AE$220,CHARACTERIZE!$F$1+3,FALSE)</f>
        <v>#N/A</v>
      </c>
      <c r="AP8" t="e">
        <f>VLOOKUP($P8,'led2'!$E$2:$AE$200,CHARACTERIZE!$F$1+3,FALSE)</f>
        <v>#N/A</v>
      </c>
      <c r="AQ8" t="e">
        <f>VLOOKUP($P8,'led3'!$E$2:$AD$200,CHARACTERIZE!$F$1+3,FALSE)</f>
        <v>#N/A</v>
      </c>
    </row>
    <row r="9" spans="1:44">
      <c r="A9">
        <v>7</v>
      </c>
      <c r="B9">
        <f>INDEX(Models!$U$3:$CM$1963,CHARACTERIZE!$D$6*2-1,$A9)</f>
        <v>0</v>
      </c>
      <c r="C9">
        <f>INDEX(Models!$U$3:$CM$1963,CHARACTERIZE!$D$6*2,$A9)</f>
        <v>0</v>
      </c>
      <c r="D9" t="str">
        <f t="shared" si="0"/>
        <v/>
      </c>
      <c r="E9" t="str">
        <f t="shared" si="1"/>
        <v/>
      </c>
      <c r="F9">
        <f>INDEX(Models!$U$3:$CM$1963,CHARACTERIZE!$I$6*2-1,$A9)</f>
        <v>0</v>
      </c>
      <c r="G9">
        <f>INDEX(Models!$U$3:$CM$1963,CHARACTERIZE!$I$6*2,$A9)</f>
        <v>0</v>
      </c>
      <c r="H9" t="str">
        <f t="shared" si="2"/>
        <v/>
      </c>
      <c r="I9" t="str">
        <f t="shared" si="3"/>
        <v/>
      </c>
      <c r="J9">
        <f>INDEX(Models!$U$3:$CM$1963,CHARACTERIZE!$N$6*2-1,$A9)</f>
        <v>0</v>
      </c>
      <c r="K9">
        <f>INDEX(Models!$U$3:$CM$1963,CHARACTERIZE!$N$6*2,$A9)</f>
        <v>0</v>
      </c>
      <c r="L9" t="str">
        <f t="shared" si="4"/>
        <v/>
      </c>
      <c r="M9" t="str">
        <f t="shared" si="5"/>
        <v/>
      </c>
      <c r="P9" s="3">
        <v>2.1999999999999999E-2</v>
      </c>
      <c r="Q9" t="e">
        <f>IF('EXPORT Graph'!$B$11=1,P9,VLOOKUP($P9,'led1'!$E$3:$AE$220,'EXPORT Graph'!$B$11+3,FALSE))</f>
        <v>#N/A</v>
      </c>
      <c r="R9" t="e">
        <f>IF('EXPORT Graph'!$B$11=1,P9,VLOOKUP($P9,'led2'!$E$2:$AE$200,'EXPORT Graph'!$B$11+3,FALSE))</f>
        <v>#N/A</v>
      </c>
      <c r="S9" t="e">
        <f>IF('EXPORT Graph'!$B$11=1,P9,VLOOKUP($P9,'led3'!$E$2:$AD$200,'EXPORT Graph'!$B$11+3,FALSE))</f>
        <v>#N/A</v>
      </c>
      <c r="T9" t="e">
        <f>IF('EXPORT Graph'!$B$10=1,P9,VLOOKUP($P9,'led1'!$E$3:$AE$220,'EXPORT Graph'!$B$10+3,FALSE))</f>
        <v>#N/A</v>
      </c>
      <c r="U9" t="e">
        <f>IF('EXPORT Graph'!$B$10=1,P9,VLOOKUP($P9,'led2'!$E$2:$AE$200,'EXPORT Graph'!$B$10+3,FALSE))</f>
        <v>#N/A</v>
      </c>
      <c r="V9" t="e">
        <f>IF('EXPORT Graph'!$B$10=1,P9,VLOOKUP($P9,'led3'!$E$2:$AD$200,'EXPORT Graph'!$B$10+3,FALSE))</f>
        <v>#N/A</v>
      </c>
      <c r="X9" t="e">
        <f>IF(#REF!=1,P9,VLOOKUP($P9,'led1'!$E$3:$AE$220,#REF!+3,FALSE))</f>
        <v>#REF!</v>
      </c>
      <c r="Y9" t="e">
        <f>IF(#REF!=1,P9,VLOOKUP($P9,'led2'!$E$2:$AE$200,#REF!+3,FALSE))</f>
        <v>#REF!</v>
      </c>
      <c r="Z9" t="e">
        <f>IF(#REF!=1,P9,VLOOKUP($P9,'led3'!$E$2:$AD$200,#REF!+3,FALSE))</f>
        <v>#REF!</v>
      </c>
      <c r="AA9" t="e">
        <f>VLOOKUP($P9,'led1'!$E$3:$AE$220,CHARACTERIZE!$D$1+3,FALSE)</f>
        <v>#N/A</v>
      </c>
      <c r="AB9" t="e">
        <f>VLOOKUP($P9,'led2'!$E$2:$AE$200,CHARACTERIZE!$D$1+3,FALSE)</f>
        <v>#N/A</v>
      </c>
      <c r="AC9" t="e">
        <f>VLOOKUP($P9,'led3'!$E$2:$AD$200,CHARACTERIZE!$D$1+3,FALSE)</f>
        <v>#N/A</v>
      </c>
      <c r="AE9" t="e">
        <f>IF(#REF!=1,P9,VLOOKUP($P9,'led1'!$E$3:$AE$220,#REF!+3,FALSE))</f>
        <v>#REF!</v>
      </c>
      <c r="AF9" t="e">
        <f>IF(#REF!=1,P9,VLOOKUP($P9,'led2'!$E$2:$AE$200,#REF!+3,FALSE))</f>
        <v>#REF!</v>
      </c>
      <c r="AG9" t="e">
        <f>IF(#REF!=1,P9,VLOOKUP($P9,'led3'!$E$2:$AD$200,#REF!+3,FALSE))</f>
        <v>#REF!</v>
      </c>
      <c r="AH9" t="e">
        <f>VLOOKUP($P9,'led1'!$E$3:$AE$220,CHARACTERIZE!$E$1+3,FALSE)</f>
        <v>#N/A</v>
      </c>
      <c r="AI9" t="e">
        <f>VLOOKUP($P9,'led2'!$E$2:$AE$200,CHARACTERIZE!$E$1+3,FALSE)</f>
        <v>#N/A</v>
      </c>
      <c r="AJ9" t="e">
        <f>VLOOKUP($P9,'led3'!$E$2:$AD$200,CHARACTERIZE!$E$1+3,FALSE)</f>
        <v>#N/A</v>
      </c>
      <c r="AL9" t="e">
        <f>IF(#REF!=1,P9,VLOOKUP($P9,'led1'!$E$3:$AE$220,#REF!+3,FALSE))</f>
        <v>#REF!</v>
      </c>
      <c r="AM9" t="e">
        <f>IF(#REF!=1,P9,VLOOKUP($P9,'led2'!$E$2:$AE$200,#REF!+3,FALSE))</f>
        <v>#REF!</v>
      </c>
      <c r="AN9" t="e">
        <f>IF(#REF!=1,P9,VLOOKUP($P9,'led3'!$E$2:$AD$200,#REF!+3,FALSE))</f>
        <v>#REF!</v>
      </c>
      <c r="AO9" t="e">
        <f>VLOOKUP($P9,'led1'!$E$3:$AE$220,CHARACTERIZE!$F$1+3,FALSE)</f>
        <v>#N/A</v>
      </c>
      <c r="AP9" t="e">
        <f>VLOOKUP($P9,'led2'!$E$2:$AE$200,CHARACTERIZE!$F$1+3,FALSE)</f>
        <v>#N/A</v>
      </c>
      <c r="AQ9" t="e">
        <f>VLOOKUP($P9,'led3'!$E$2:$AD$200,CHARACTERIZE!$F$1+3,FALSE)</f>
        <v>#N/A</v>
      </c>
    </row>
    <row r="10" spans="1:44">
      <c r="A10">
        <v>8</v>
      </c>
      <c r="B10">
        <f>INDEX(Models!$U$3:$CM$1963,CHARACTERIZE!$D$6*2-1,$A10)</f>
        <v>0</v>
      </c>
      <c r="C10">
        <f>INDEX(Models!$U$3:$CM$1963,CHARACTERIZE!$D$6*2,$A10)</f>
        <v>0</v>
      </c>
      <c r="D10" t="str">
        <f t="shared" si="0"/>
        <v/>
      </c>
      <c r="E10" t="str">
        <f t="shared" si="1"/>
        <v/>
      </c>
      <c r="F10">
        <f>INDEX(Models!$U$3:$CM$1963,CHARACTERIZE!$I$6*2-1,$A10)</f>
        <v>0</v>
      </c>
      <c r="G10">
        <f>INDEX(Models!$U$3:$CM$1963,CHARACTERIZE!$I$6*2,$A10)</f>
        <v>0</v>
      </c>
      <c r="H10" t="str">
        <f t="shared" si="2"/>
        <v/>
      </c>
      <c r="I10" t="str">
        <f t="shared" si="3"/>
        <v/>
      </c>
      <c r="J10">
        <f>INDEX(Models!$U$3:$CM$1963,CHARACTERIZE!$N$6*2-1,$A10)</f>
        <v>0</v>
      </c>
      <c r="K10">
        <f>INDEX(Models!$U$3:$CM$1963,CHARACTERIZE!$N$6*2,$A10)</f>
        <v>0</v>
      </c>
      <c r="L10" t="str">
        <f t="shared" si="4"/>
        <v/>
      </c>
      <c r="M10" t="str">
        <f t="shared" si="5"/>
        <v/>
      </c>
      <c r="P10" s="3">
        <v>2.4E-2</v>
      </c>
      <c r="Q10" t="e">
        <f>IF('EXPORT Graph'!$B$11=1,P10,VLOOKUP($P10,'led1'!$E$3:$AE$220,'EXPORT Graph'!$B$11+3,FALSE))</f>
        <v>#N/A</v>
      </c>
      <c r="R10" t="e">
        <f>IF('EXPORT Graph'!$B$11=1,P10,VLOOKUP($P10,'led2'!$E$2:$AE$200,'EXPORT Graph'!$B$11+3,FALSE))</f>
        <v>#N/A</v>
      </c>
      <c r="S10" t="e">
        <f>IF('EXPORT Graph'!$B$11=1,P10,VLOOKUP($P10,'led3'!$E$2:$AD$200,'EXPORT Graph'!$B$11+3,FALSE))</f>
        <v>#N/A</v>
      </c>
      <c r="T10" t="e">
        <f>IF('EXPORT Graph'!$B$10=1,P10,VLOOKUP($P10,'led1'!$E$3:$AE$220,'EXPORT Graph'!$B$10+3,FALSE))</f>
        <v>#N/A</v>
      </c>
      <c r="U10" t="e">
        <f>IF('EXPORT Graph'!$B$10=1,P10,VLOOKUP($P10,'led2'!$E$2:$AE$200,'EXPORT Graph'!$B$10+3,FALSE))</f>
        <v>#N/A</v>
      </c>
      <c r="V10" t="e">
        <f>IF('EXPORT Graph'!$B$10=1,P10,VLOOKUP($P10,'led3'!$E$2:$AD$200,'EXPORT Graph'!$B$10+3,FALSE))</f>
        <v>#N/A</v>
      </c>
      <c r="X10" t="e">
        <f>IF(#REF!=1,P10,VLOOKUP($P10,'led1'!$E$3:$AE$220,#REF!+3,FALSE))</f>
        <v>#REF!</v>
      </c>
      <c r="Y10" t="e">
        <f>IF(#REF!=1,P10,VLOOKUP($P10,'led2'!$E$2:$AE$200,#REF!+3,FALSE))</f>
        <v>#REF!</v>
      </c>
      <c r="Z10" t="e">
        <f>IF(#REF!=1,P10,VLOOKUP($P10,'led3'!$E$2:$AD$200,#REF!+3,FALSE))</f>
        <v>#REF!</v>
      </c>
      <c r="AA10" t="e">
        <f>VLOOKUP($P10,'led1'!$E$3:$AE$220,CHARACTERIZE!$D$1+3,FALSE)</f>
        <v>#N/A</v>
      </c>
      <c r="AB10" t="e">
        <f>VLOOKUP($P10,'led2'!$E$2:$AE$200,CHARACTERIZE!$D$1+3,FALSE)</f>
        <v>#N/A</v>
      </c>
      <c r="AC10" t="e">
        <f>VLOOKUP($P10,'led3'!$E$2:$AD$200,CHARACTERIZE!$D$1+3,FALSE)</f>
        <v>#N/A</v>
      </c>
      <c r="AE10" t="e">
        <f>IF(#REF!=1,P10,VLOOKUP($P10,'led1'!$E$3:$AE$220,#REF!+3,FALSE))</f>
        <v>#REF!</v>
      </c>
      <c r="AF10" t="e">
        <f>IF(#REF!=1,P10,VLOOKUP($P10,'led2'!$E$2:$AE$200,#REF!+3,FALSE))</f>
        <v>#REF!</v>
      </c>
      <c r="AG10" t="e">
        <f>IF(#REF!=1,P10,VLOOKUP($P10,'led3'!$E$2:$AD$200,#REF!+3,FALSE))</f>
        <v>#REF!</v>
      </c>
      <c r="AH10" t="e">
        <f>VLOOKUP($P10,'led1'!$E$3:$AE$220,CHARACTERIZE!$E$1+3,FALSE)</f>
        <v>#N/A</v>
      </c>
      <c r="AI10" t="e">
        <f>VLOOKUP($P10,'led2'!$E$2:$AE$200,CHARACTERIZE!$E$1+3,FALSE)</f>
        <v>#N/A</v>
      </c>
      <c r="AJ10" t="e">
        <f>VLOOKUP($P10,'led3'!$E$2:$AD$200,CHARACTERIZE!$E$1+3,FALSE)</f>
        <v>#N/A</v>
      </c>
      <c r="AL10" t="e">
        <f>IF(#REF!=1,P10,VLOOKUP($P10,'led1'!$E$3:$AE$220,#REF!+3,FALSE))</f>
        <v>#REF!</v>
      </c>
      <c r="AM10" t="e">
        <f>IF(#REF!=1,P10,VLOOKUP($P10,'led2'!$E$2:$AE$200,#REF!+3,FALSE))</f>
        <v>#REF!</v>
      </c>
      <c r="AN10" t="e">
        <f>IF(#REF!=1,P10,VLOOKUP($P10,'led3'!$E$2:$AD$200,#REF!+3,FALSE))</f>
        <v>#REF!</v>
      </c>
      <c r="AO10" t="e">
        <f>VLOOKUP($P10,'led1'!$E$3:$AE$220,CHARACTERIZE!$F$1+3,FALSE)</f>
        <v>#N/A</v>
      </c>
      <c r="AP10" t="e">
        <f>VLOOKUP($P10,'led2'!$E$2:$AE$200,CHARACTERIZE!$F$1+3,FALSE)</f>
        <v>#N/A</v>
      </c>
      <c r="AQ10" t="e">
        <f>VLOOKUP($P10,'led3'!$E$2:$AD$200,CHARACTERIZE!$F$1+3,FALSE)</f>
        <v>#N/A</v>
      </c>
    </row>
    <row r="11" spans="1:44">
      <c r="A11">
        <v>9</v>
      </c>
      <c r="B11">
        <f>INDEX(Models!$U$3:$CM$1963,CHARACTERIZE!$D$6*2-1,$A11)</f>
        <v>0</v>
      </c>
      <c r="C11">
        <f>INDEX(Models!$U$3:$CM$1963,CHARACTERIZE!$D$6*2,$A11)</f>
        <v>0</v>
      </c>
      <c r="D11" t="str">
        <f t="shared" si="0"/>
        <v/>
      </c>
      <c r="E11" t="str">
        <f t="shared" si="1"/>
        <v/>
      </c>
      <c r="F11">
        <f>INDEX(Models!$U$3:$CM$1963,CHARACTERIZE!$I$6*2-1,$A11)</f>
        <v>0</v>
      </c>
      <c r="G11">
        <f>INDEX(Models!$U$3:$CM$1963,CHARACTERIZE!$I$6*2,$A11)</f>
        <v>0</v>
      </c>
      <c r="H11" t="str">
        <f t="shared" si="2"/>
        <v/>
      </c>
      <c r="I11" t="str">
        <f t="shared" si="3"/>
        <v/>
      </c>
      <c r="J11">
        <f>INDEX(Models!$U$3:$CM$1963,CHARACTERIZE!$N$6*2-1,$A11)</f>
        <v>0</v>
      </c>
      <c r="K11">
        <f>INDEX(Models!$U$3:$CM$1963,CHARACTERIZE!$N$6*2,$A11)</f>
        <v>0</v>
      </c>
      <c r="L11" t="str">
        <f t="shared" si="4"/>
        <v/>
      </c>
      <c r="M11" t="str">
        <f t="shared" si="5"/>
        <v/>
      </c>
      <c r="P11" s="3">
        <v>2.5999999999999999E-2</v>
      </c>
      <c r="Q11" t="e">
        <f>IF('EXPORT Graph'!$B$11=1,P11,VLOOKUP($P11,'led1'!$E$3:$AE$220,'EXPORT Graph'!$B$11+3,FALSE))</f>
        <v>#N/A</v>
      </c>
      <c r="R11" t="e">
        <f>IF('EXPORT Graph'!$B$11=1,P11,VLOOKUP($P11,'led2'!$E$2:$AE$200,'EXPORT Graph'!$B$11+3,FALSE))</f>
        <v>#N/A</v>
      </c>
      <c r="S11" t="e">
        <f>IF('EXPORT Graph'!$B$11=1,P11,VLOOKUP($P11,'led3'!$E$2:$AD$200,'EXPORT Graph'!$B$11+3,FALSE))</f>
        <v>#N/A</v>
      </c>
      <c r="T11" t="e">
        <f>IF('EXPORT Graph'!$B$10=1,P11,VLOOKUP($P11,'led1'!$E$3:$AE$220,'EXPORT Graph'!$B$10+3,FALSE))</f>
        <v>#N/A</v>
      </c>
      <c r="U11" t="e">
        <f>IF('EXPORT Graph'!$B$10=1,P11,VLOOKUP($P11,'led2'!$E$2:$AE$200,'EXPORT Graph'!$B$10+3,FALSE))</f>
        <v>#N/A</v>
      </c>
      <c r="V11" t="e">
        <f>IF('EXPORT Graph'!$B$10=1,P11,VLOOKUP($P11,'led3'!$E$2:$AD$200,'EXPORT Graph'!$B$10+3,FALSE))</f>
        <v>#N/A</v>
      </c>
      <c r="X11" t="e">
        <f>IF(#REF!=1,P11,VLOOKUP($P11,'led1'!$E$3:$AE$220,#REF!+3,FALSE))</f>
        <v>#REF!</v>
      </c>
      <c r="Y11" t="e">
        <f>IF(#REF!=1,P11,VLOOKUP($P11,'led2'!$E$2:$AE$200,#REF!+3,FALSE))</f>
        <v>#REF!</v>
      </c>
      <c r="Z11" t="e">
        <f>IF(#REF!=1,P11,VLOOKUP($P11,'led3'!$E$2:$AD$200,#REF!+3,FALSE))</f>
        <v>#REF!</v>
      </c>
      <c r="AA11" t="e">
        <f>VLOOKUP($P11,'led1'!$E$3:$AE$220,CHARACTERIZE!$D$1+3,FALSE)</f>
        <v>#N/A</v>
      </c>
      <c r="AB11" t="e">
        <f>VLOOKUP($P11,'led2'!$E$2:$AE$200,CHARACTERIZE!$D$1+3,FALSE)</f>
        <v>#N/A</v>
      </c>
      <c r="AC11" t="e">
        <f>VLOOKUP($P11,'led3'!$E$2:$AD$200,CHARACTERIZE!$D$1+3,FALSE)</f>
        <v>#N/A</v>
      </c>
      <c r="AE11" t="e">
        <f>IF(#REF!=1,P11,VLOOKUP($P11,'led1'!$E$3:$AE$220,#REF!+3,FALSE))</f>
        <v>#REF!</v>
      </c>
      <c r="AF11" t="e">
        <f>IF(#REF!=1,P11,VLOOKUP($P11,'led2'!$E$2:$AE$200,#REF!+3,FALSE))</f>
        <v>#REF!</v>
      </c>
      <c r="AG11" t="e">
        <f>IF(#REF!=1,P11,VLOOKUP($P11,'led3'!$E$2:$AD$200,#REF!+3,FALSE))</f>
        <v>#REF!</v>
      </c>
      <c r="AH11" t="e">
        <f>VLOOKUP($P11,'led1'!$E$3:$AE$220,CHARACTERIZE!$E$1+3,FALSE)</f>
        <v>#N/A</v>
      </c>
      <c r="AI11" t="e">
        <f>VLOOKUP($P11,'led2'!$E$2:$AE$200,CHARACTERIZE!$E$1+3,FALSE)</f>
        <v>#N/A</v>
      </c>
      <c r="AJ11" t="e">
        <f>VLOOKUP($P11,'led3'!$E$2:$AD$200,CHARACTERIZE!$E$1+3,FALSE)</f>
        <v>#N/A</v>
      </c>
      <c r="AL11" t="e">
        <f>IF(#REF!=1,P11,VLOOKUP($P11,'led1'!$E$3:$AE$220,#REF!+3,FALSE))</f>
        <v>#REF!</v>
      </c>
      <c r="AM11" t="e">
        <f>IF(#REF!=1,P11,VLOOKUP($P11,'led2'!$E$2:$AE$200,#REF!+3,FALSE))</f>
        <v>#REF!</v>
      </c>
      <c r="AN11" t="e">
        <f>IF(#REF!=1,P11,VLOOKUP($P11,'led3'!$E$2:$AD$200,#REF!+3,FALSE))</f>
        <v>#REF!</v>
      </c>
      <c r="AO11" t="e">
        <f>VLOOKUP($P11,'led1'!$E$3:$AE$220,CHARACTERIZE!$F$1+3,FALSE)</f>
        <v>#N/A</v>
      </c>
      <c r="AP11" t="e">
        <f>VLOOKUP($P11,'led2'!$E$2:$AE$200,CHARACTERIZE!$F$1+3,FALSE)</f>
        <v>#N/A</v>
      </c>
      <c r="AQ11" t="e">
        <f>VLOOKUP($P11,'led3'!$E$2:$AD$200,CHARACTERIZE!$F$1+3,FALSE)</f>
        <v>#N/A</v>
      </c>
    </row>
    <row r="12" spans="1:44">
      <c r="A12">
        <v>10</v>
      </c>
      <c r="B12">
        <f>INDEX(Models!$U$3:$CM$1963,CHARACTERIZE!$D$6*2-1,$A12)</f>
        <v>0</v>
      </c>
      <c r="C12">
        <f>INDEX(Models!$U$3:$CM$1963,CHARACTERIZE!$D$6*2,$A12)</f>
        <v>0</v>
      </c>
      <c r="D12" t="str">
        <f t="shared" si="0"/>
        <v/>
      </c>
      <c r="E12" t="str">
        <f t="shared" si="1"/>
        <v/>
      </c>
      <c r="F12">
        <f>INDEX(Models!$U$3:$CM$1963,CHARACTERIZE!$I$6*2-1,$A12)</f>
        <v>0</v>
      </c>
      <c r="G12">
        <f>INDEX(Models!$U$3:$CM$1963,CHARACTERIZE!$I$6*2,$A12)</f>
        <v>0</v>
      </c>
      <c r="H12" t="str">
        <f t="shared" si="2"/>
        <v/>
      </c>
      <c r="I12" t="str">
        <f t="shared" si="3"/>
        <v/>
      </c>
      <c r="J12">
        <f>INDEX(Models!$U$3:$CM$1963,CHARACTERIZE!$N$6*2-1,$A12)</f>
        <v>0</v>
      </c>
      <c r="K12">
        <f>INDEX(Models!$U$3:$CM$1963,CHARACTERIZE!$N$6*2,$A12)</f>
        <v>0</v>
      </c>
      <c r="L12" t="str">
        <f t="shared" si="4"/>
        <v/>
      </c>
      <c r="M12" t="str">
        <f t="shared" si="5"/>
        <v/>
      </c>
      <c r="P12" s="3">
        <v>2.8000000000000001E-2</v>
      </c>
      <c r="Q12" t="e">
        <f>IF('EXPORT Graph'!$B$11=1,P12,VLOOKUP($P12,'led1'!$E$3:$AE$220,'EXPORT Graph'!$B$11+3,FALSE))</f>
        <v>#N/A</v>
      </c>
      <c r="R12" t="e">
        <f>IF('EXPORT Graph'!$B$11=1,P12,VLOOKUP($P12,'led2'!$E$2:$AE$200,'EXPORT Graph'!$B$11+3,FALSE))</f>
        <v>#N/A</v>
      </c>
      <c r="S12" t="e">
        <f>IF('EXPORT Graph'!$B$11=1,P12,VLOOKUP($P12,'led3'!$E$2:$AD$200,'EXPORT Graph'!$B$11+3,FALSE))</f>
        <v>#N/A</v>
      </c>
      <c r="T12" t="e">
        <f>IF('EXPORT Graph'!$B$10=1,P12,VLOOKUP($P12,'led1'!$E$3:$AE$220,'EXPORT Graph'!$B$10+3,FALSE))</f>
        <v>#N/A</v>
      </c>
      <c r="U12" t="e">
        <f>IF('EXPORT Graph'!$B$10=1,P12,VLOOKUP($P12,'led2'!$E$2:$AE$200,'EXPORT Graph'!$B$10+3,FALSE))</f>
        <v>#N/A</v>
      </c>
      <c r="V12" t="e">
        <f>IF('EXPORT Graph'!$B$10=1,P12,VLOOKUP($P12,'led3'!$E$2:$AD$200,'EXPORT Graph'!$B$10+3,FALSE))</f>
        <v>#N/A</v>
      </c>
      <c r="X12" t="e">
        <f>IF(#REF!=1,P12,VLOOKUP($P12,'led1'!$E$3:$AE$220,#REF!+3,FALSE))</f>
        <v>#REF!</v>
      </c>
      <c r="Y12" t="e">
        <f>IF(#REF!=1,P12,VLOOKUP($P12,'led2'!$E$2:$AE$200,#REF!+3,FALSE))</f>
        <v>#REF!</v>
      </c>
      <c r="Z12" t="e">
        <f>IF(#REF!=1,P12,VLOOKUP($P12,'led3'!$E$2:$AD$200,#REF!+3,FALSE))</f>
        <v>#REF!</v>
      </c>
      <c r="AA12" t="e">
        <f>VLOOKUP($P12,'led1'!$E$3:$AE$220,CHARACTERIZE!$D$1+3,FALSE)</f>
        <v>#N/A</v>
      </c>
      <c r="AB12" t="e">
        <f>VLOOKUP($P12,'led2'!$E$2:$AE$200,CHARACTERIZE!$D$1+3,FALSE)</f>
        <v>#N/A</v>
      </c>
      <c r="AC12" t="e">
        <f>VLOOKUP($P12,'led3'!$E$2:$AD$200,CHARACTERIZE!$D$1+3,FALSE)</f>
        <v>#N/A</v>
      </c>
      <c r="AE12" t="e">
        <f>IF(#REF!=1,P12,VLOOKUP($P12,'led1'!$E$3:$AE$220,#REF!+3,FALSE))</f>
        <v>#REF!</v>
      </c>
      <c r="AF12" t="e">
        <f>IF(#REF!=1,P12,VLOOKUP($P12,'led2'!$E$2:$AE$200,#REF!+3,FALSE))</f>
        <v>#REF!</v>
      </c>
      <c r="AG12" t="e">
        <f>IF(#REF!=1,P12,VLOOKUP($P12,'led3'!$E$2:$AD$200,#REF!+3,FALSE))</f>
        <v>#REF!</v>
      </c>
      <c r="AH12" t="e">
        <f>VLOOKUP($P12,'led1'!$E$3:$AE$220,CHARACTERIZE!$E$1+3,FALSE)</f>
        <v>#N/A</v>
      </c>
      <c r="AI12" t="e">
        <f>VLOOKUP($P12,'led2'!$E$2:$AE$200,CHARACTERIZE!$E$1+3,FALSE)</f>
        <v>#N/A</v>
      </c>
      <c r="AJ12" t="e">
        <f>VLOOKUP($P12,'led3'!$E$2:$AD$200,CHARACTERIZE!$E$1+3,FALSE)</f>
        <v>#N/A</v>
      </c>
      <c r="AL12" t="e">
        <f>IF(#REF!=1,P12,VLOOKUP($P12,'led1'!$E$3:$AE$220,#REF!+3,FALSE))</f>
        <v>#REF!</v>
      </c>
      <c r="AM12" t="e">
        <f>IF(#REF!=1,P12,VLOOKUP($P12,'led2'!$E$2:$AE$200,#REF!+3,FALSE))</f>
        <v>#REF!</v>
      </c>
      <c r="AN12" t="e">
        <f>IF(#REF!=1,P12,VLOOKUP($P12,'led3'!$E$2:$AD$200,#REF!+3,FALSE))</f>
        <v>#REF!</v>
      </c>
      <c r="AO12" t="e">
        <f>VLOOKUP($P12,'led1'!$E$3:$AE$220,CHARACTERIZE!$F$1+3,FALSE)</f>
        <v>#N/A</v>
      </c>
      <c r="AP12" t="e">
        <f>VLOOKUP($P12,'led2'!$E$2:$AE$200,CHARACTERIZE!$F$1+3,FALSE)</f>
        <v>#N/A</v>
      </c>
      <c r="AQ12" t="e">
        <f>VLOOKUP($P12,'led3'!$E$2:$AD$200,CHARACTERIZE!$F$1+3,FALSE)</f>
        <v>#N/A</v>
      </c>
    </row>
    <row r="13" spans="1:44">
      <c r="A13">
        <v>11</v>
      </c>
      <c r="B13">
        <f>INDEX(Models!$U$3:$CM$1963,CHARACTERIZE!$D$6*2-1,$A13)</f>
        <v>0</v>
      </c>
      <c r="C13">
        <f>INDEX(Models!$U$3:$CM$1963,CHARACTERIZE!$D$6*2,$A13)</f>
        <v>0</v>
      </c>
      <c r="D13" t="str">
        <f t="shared" si="0"/>
        <v/>
      </c>
      <c r="E13" t="str">
        <f t="shared" si="1"/>
        <v/>
      </c>
      <c r="F13">
        <f>INDEX(Models!$U$3:$CM$1963,CHARACTERIZE!$I$6*2-1,$A13)</f>
        <v>0</v>
      </c>
      <c r="G13">
        <f>INDEX(Models!$U$3:$CM$1963,CHARACTERIZE!$I$6*2,$A13)</f>
        <v>0</v>
      </c>
      <c r="H13" t="str">
        <f t="shared" si="2"/>
        <v/>
      </c>
      <c r="I13" t="str">
        <f t="shared" si="3"/>
        <v/>
      </c>
      <c r="J13">
        <f>INDEX(Models!$U$3:$CM$1963,CHARACTERIZE!$N$6*2-1,$A13)</f>
        <v>0</v>
      </c>
      <c r="K13">
        <f>INDEX(Models!$U$3:$CM$1963,CHARACTERIZE!$N$6*2,$A13)</f>
        <v>0</v>
      </c>
      <c r="L13" t="str">
        <f t="shared" si="4"/>
        <v/>
      </c>
      <c r="M13" t="str">
        <f t="shared" si="5"/>
        <v/>
      </c>
      <c r="P13" s="3">
        <v>0.03</v>
      </c>
      <c r="Q13" t="e">
        <f>IF('EXPORT Graph'!$B$11=1,P13,VLOOKUP($P13,'led1'!$E$3:$AE$220,'EXPORT Graph'!$B$11+3,FALSE))</f>
        <v>#N/A</v>
      </c>
      <c r="R13" t="e">
        <f>IF('EXPORT Graph'!$B$11=1,P13,VLOOKUP($P13,'led2'!$E$2:$AE$200,'EXPORT Graph'!$B$11+3,FALSE))</f>
        <v>#N/A</v>
      </c>
      <c r="S13" t="e">
        <f>IF('EXPORT Graph'!$B$11=1,P13,VLOOKUP($P13,'led3'!$E$2:$AD$200,'EXPORT Graph'!$B$11+3,FALSE))</f>
        <v>#N/A</v>
      </c>
      <c r="T13" t="e">
        <f>IF('EXPORT Graph'!$B$10=1,P13,VLOOKUP($P13,'led1'!$E$3:$AE$220,'EXPORT Graph'!$B$10+3,FALSE))</f>
        <v>#N/A</v>
      </c>
      <c r="U13" t="e">
        <f>IF('EXPORT Graph'!$B$10=1,P13,VLOOKUP($P13,'led2'!$E$2:$AE$200,'EXPORT Graph'!$B$10+3,FALSE))</f>
        <v>#N/A</v>
      </c>
      <c r="V13" t="e">
        <f>IF('EXPORT Graph'!$B$10=1,P13,VLOOKUP($P13,'led3'!$E$2:$AD$200,'EXPORT Graph'!$B$10+3,FALSE))</f>
        <v>#N/A</v>
      </c>
      <c r="X13" t="e">
        <f>IF(#REF!=1,P13,VLOOKUP($P13,'led1'!$E$3:$AE$220,#REF!+3,FALSE))</f>
        <v>#REF!</v>
      </c>
      <c r="Y13" t="e">
        <f>IF(#REF!=1,P13,VLOOKUP($P13,'led2'!$E$2:$AE$200,#REF!+3,FALSE))</f>
        <v>#REF!</v>
      </c>
      <c r="Z13" t="e">
        <f>IF(#REF!=1,P13,VLOOKUP($P13,'led3'!$E$2:$AD$200,#REF!+3,FALSE))</f>
        <v>#REF!</v>
      </c>
      <c r="AA13" t="e">
        <f>VLOOKUP($P13,'led1'!$E$3:$AE$220,CHARACTERIZE!$D$1+3,FALSE)</f>
        <v>#N/A</v>
      </c>
      <c r="AB13" t="e">
        <f>VLOOKUP($P13,'led2'!$E$2:$AE$200,CHARACTERIZE!$D$1+3,FALSE)</f>
        <v>#N/A</v>
      </c>
      <c r="AC13" t="e">
        <f>VLOOKUP($P13,'led3'!$E$2:$AD$200,CHARACTERIZE!$D$1+3,FALSE)</f>
        <v>#N/A</v>
      </c>
      <c r="AE13" t="e">
        <f>IF(#REF!=1,P13,VLOOKUP($P13,'led1'!$E$3:$AE$220,#REF!+3,FALSE))</f>
        <v>#REF!</v>
      </c>
      <c r="AF13" t="e">
        <f>IF(#REF!=1,P13,VLOOKUP($P13,'led2'!$E$2:$AE$200,#REF!+3,FALSE))</f>
        <v>#REF!</v>
      </c>
      <c r="AG13" t="e">
        <f>IF(#REF!=1,P13,VLOOKUP($P13,'led3'!$E$2:$AD$200,#REF!+3,FALSE))</f>
        <v>#REF!</v>
      </c>
      <c r="AH13" t="e">
        <f>VLOOKUP($P13,'led1'!$E$3:$AE$220,CHARACTERIZE!$E$1+3,FALSE)</f>
        <v>#N/A</v>
      </c>
      <c r="AI13" t="e">
        <f>VLOOKUP($P13,'led2'!$E$2:$AE$200,CHARACTERIZE!$E$1+3,FALSE)</f>
        <v>#N/A</v>
      </c>
      <c r="AJ13" t="e">
        <f>VLOOKUP($P13,'led3'!$E$2:$AD$200,CHARACTERIZE!$E$1+3,FALSE)</f>
        <v>#N/A</v>
      </c>
      <c r="AL13" t="e">
        <f>IF(#REF!=1,P13,VLOOKUP($P13,'led1'!$E$3:$AE$220,#REF!+3,FALSE))</f>
        <v>#REF!</v>
      </c>
      <c r="AM13" t="e">
        <f>IF(#REF!=1,P13,VLOOKUP($P13,'led2'!$E$2:$AE$200,#REF!+3,FALSE))</f>
        <v>#REF!</v>
      </c>
      <c r="AN13" t="e">
        <f>IF(#REF!=1,P13,VLOOKUP($P13,'led3'!$E$2:$AD$200,#REF!+3,FALSE))</f>
        <v>#REF!</v>
      </c>
      <c r="AO13" t="e">
        <f>VLOOKUP($P13,'led1'!$E$3:$AE$220,CHARACTERIZE!$F$1+3,FALSE)</f>
        <v>#N/A</v>
      </c>
      <c r="AP13" t="e">
        <f>VLOOKUP($P13,'led2'!$E$2:$AE$200,CHARACTERIZE!$F$1+3,FALSE)</f>
        <v>#N/A</v>
      </c>
      <c r="AQ13" t="e">
        <f>VLOOKUP($P13,'led3'!$E$2:$AD$200,CHARACTERIZE!$F$1+3,FALSE)</f>
        <v>#N/A</v>
      </c>
    </row>
    <row r="14" spans="1:44">
      <c r="A14">
        <v>12</v>
      </c>
      <c r="B14">
        <f>INDEX(Models!$U$3:$CM$1963,CHARACTERIZE!$D$6*2-1,$A14)</f>
        <v>0</v>
      </c>
      <c r="C14">
        <f>INDEX(Models!$U$3:$CM$1963,CHARACTERIZE!$D$6*2,$A14)</f>
        <v>0</v>
      </c>
      <c r="D14" t="str">
        <f t="shared" si="0"/>
        <v/>
      </c>
      <c r="E14" t="str">
        <f t="shared" si="1"/>
        <v/>
      </c>
      <c r="F14">
        <f>INDEX(Models!$U$3:$CM$1963,CHARACTERIZE!$I$6*2-1,$A14)</f>
        <v>0</v>
      </c>
      <c r="G14">
        <f>INDEX(Models!$U$3:$CM$1963,CHARACTERIZE!$I$6*2,$A14)</f>
        <v>0</v>
      </c>
      <c r="H14" t="str">
        <f t="shared" si="2"/>
        <v/>
      </c>
      <c r="I14" t="str">
        <f t="shared" si="3"/>
        <v/>
      </c>
      <c r="J14">
        <f>INDEX(Models!$U$3:$CM$1963,CHARACTERIZE!$N$6*2-1,$A14)</f>
        <v>0</v>
      </c>
      <c r="K14">
        <f>INDEX(Models!$U$3:$CM$1963,CHARACTERIZE!$N$6*2,$A14)</f>
        <v>0</v>
      </c>
      <c r="L14" t="str">
        <f t="shared" si="4"/>
        <v/>
      </c>
      <c r="M14" t="str">
        <f t="shared" si="5"/>
        <v/>
      </c>
      <c r="P14" s="3">
        <v>3.2000000000000001E-2</v>
      </c>
      <c r="Q14" t="e">
        <f>IF('EXPORT Graph'!$B$11=1,P14,VLOOKUP($P14,'led1'!$E$3:$AE$220,'EXPORT Graph'!$B$11+3,FALSE))</f>
        <v>#N/A</v>
      </c>
      <c r="R14" t="e">
        <f>IF('EXPORT Graph'!$B$11=1,P14,VLOOKUP($P14,'led2'!$E$2:$AE$200,'EXPORT Graph'!$B$11+3,FALSE))</f>
        <v>#N/A</v>
      </c>
      <c r="S14" t="e">
        <f>IF('EXPORT Graph'!$B$11=1,P14,VLOOKUP($P14,'led3'!$E$2:$AD$200,'EXPORT Graph'!$B$11+3,FALSE))</f>
        <v>#N/A</v>
      </c>
      <c r="T14" t="e">
        <f>IF('EXPORT Graph'!$B$10=1,P14,VLOOKUP($P14,'led1'!$E$3:$AE$220,'EXPORT Graph'!$B$10+3,FALSE))</f>
        <v>#N/A</v>
      </c>
      <c r="U14" t="e">
        <f>IF('EXPORT Graph'!$B$10=1,P14,VLOOKUP($P14,'led2'!$E$2:$AE$200,'EXPORT Graph'!$B$10+3,FALSE))</f>
        <v>#N/A</v>
      </c>
      <c r="V14" t="e">
        <f>IF('EXPORT Graph'!$B$10=1,P14,VLOOKUP($P14,'led3'!$E$2:$AD$200,'EXPORT Graph'!$B$10+3,FALSE))</f>
        <v>#N/A</v>
      </c>
      <c r="X14" t="e">
        <f>IF(#REF!=1,P14,VLOOKUP($P14,'led1'!$E$3:$AE$220,#REF!+3,FALSE))</f>
        <v>#REF!</v>
      </c>
      <c r="Y14" t="e">
        <f>IF(#REF!=1,P14,VLOOKUP($P14,'led2'!$E$2:$AE$200,#REF!+3,FALSE))</f>
        <v>#REF!</v>
      </c>
      <c r="Z14" t="e">
        <f>IF(#REF!=1,P14,VLOOKUP($P14,'led3'!$E$2:$AD$200,#REF!+3,FALSE))</f>
        <v>#REF!</v>
      </c>
      <c r="AA14" t="e">
        <f>VLOOKUP($P14,'led1'!$E$3:$AE$220,CHARACTERIZE!$D$1+3,FALSE)</f>
        <v>#N/A</v>
      </c>
      <c r="AB14" t="e">
        <f>VLOOKUP($P14,'led2'!$E$2:$AE$200,CHARACTERIZE!$D$1+3,FALSE)</f>
        <v>#N/A</v>
      </c>
      <c r="AC14" t="e">
        <f>VLOOKUP($P14,'led3'!$E$2:$AD$200,CHARACTERIZE!$D$1+3,FALSE)</f>
        <v>#N/A</v>
      </c>
      <c r="AE14" t="e">
        <f>IF(#REF!=1,P14,VLOOKUP($P14,'led1'!$E$3:$AE$220,#REF!+3,FALSE))</f>
        <v>#REF!</v>
      </c>
      <c r="AF14" t="e">
        <f>IF(#REF!=1,P14,VLOOKUP($P14,'led2'!$E$2:$AE$200,#REF!+3,FALSE))</f>
        <v>#REF!</v>
      </c>
      <c r="AG14" t="e">
        <f>IF(#REF!=1,P14,VLOOKUP($P14,'led3'!$E$2:$AD$200,#REF!+3,FALSE))</f>
        <v>#REF!</v>
      </c>
      <c r="AH14" t="e">
        <f>VLOOKUP($P14,'led1'!$E$3:$AE$220,CHARACTERIZE!$E$1+3,FALSE)</f>
        <v>#N/A</v>
      </c>
      <c r="AI14" t="e">
        <f>VLOOKUP($P14,'led2'!$E$2:$AE$200,CHARACTERIZE!$E$1+3,FALSE)</f>
        <v>#N/A</v>
      </c>
      <c r="AJ14" t="e">
        <f>VLOOKUP($P14,'led3'!$E$2:$AD$200,CHARACTERIZE!$E$1+3,FALSE)</f>
        <v>#N/A</v>
      </c>
      <c r="AL14" t="e">
        <f>IF(#REF!=1,P14,VLOOKUP($P14,'led1'!$E$3:$AE$220,#REF!+3,FALSE))</f>
        <v>#REF!</v>
      </c>
      <c r="AM14" t="e">
        <f>IF(#REF!=1,P14,VLOOKUP($P14,'led2'!$E$2:$AE$200,#REF!+3,FALSE))</f>
        <v>#REF!</v>
      </c>
      <c r="AN14" t="e">
        <f>IF(#REF!=1,P14,VLOOKUP($P14,'led3'!$E$2:$AD$200,#REF!+3,FALSE))</f>
        <v>#REF!</v>
      </c>
      <c r="AO14" t="e">
        <f>VLOOKUP($P14,'led1'!$E$3:$AE$220,CHARACTERIZE!$F$1+3,FALSE)</f>
        <v>#N/A</v>
      </c>
      <c r="AP14" t="e">
        <f>VLOOKUP($P14,'led2'!$E$2:$AE$200,CHARACTERIZE!$F$1+3,FALSE)</f>
        <v>#N/A</v>
      </c>
      <c r="AQ14" t="e">
        <f>VLOOKUP($P14,'led3'!$E$2:$AD$200,CHARACTERIZE!$F$1+3,FALSE)</f>
        <v>#N/A</v>
      </c>
    </row>
    <row r="15" spans="1:44">
      <c r="A15">
        <v>13</v>
      </c>
      <c r="B15">
        <f>INDEX(Models!$U$3:$CM$1963,CHARACTERIZE!$D$6*2-1,$A15)</f>
        <v>0</v>
      </c>
      <c r="C15">
        <f>INDEX(Models!$U$3:$CM$1963,CHARACTERIZE!$D$6*2,$A15)</f>
        <v>0</v>
      </c>
      <c r="D15" t="str">
        <f t="shared" si="0"/>
        <v/>
      </c>
      <c r="E15" t="str">
        <f t="shared" si="1"/>
        <v/>
      </c>
      <c r="F15">
        <f>INDEX(Models!$U$3:$CM$1963,CHARACTERIZE!$I$6*2-1,$A15)</f>
        <v>0</v>
      </c>
      <c r="G15">
        <f>INDEX(Models!$U$3:$CM$1963,CHARACTERIZE!$I$6*2,$A15)</f>
        <v>0</v>
      </c>
      <c r="H15" t="str">
        <f t="shared" si="2"/>
        <v/>
      </c>
      <c r="I15" t="str">
        <f t="shared" si="3"/>
        <v/>
      </c>
      <c r="J15">
        <f>INDEX(Models!$U$3:$CM$1963,CHARACTERIZE!$N$6*2-1,$A15)</f>
        <v>0</v>
      </c>
      <c r="K15">
        <f>INDEX(Models!$U$3:$CM$1963,CHARACTERIZE!$N$6*2,$A15)</f>
        <v>0</v>
      </c>
      <c r="L15" t="str">
        <f t="shared" si="4"/>
        <v/>
      </c>
      <c r="M15" t="str">
        <f t="shared" si="5"/>
        <v/>
      </c>
      <c r="P15" s="3">
        <v>3.4000000000000002E-2</v>
      </c>
      <c r="Q15" t="e">
        <f>IF('EXPORT Graph'!$B$11=1,P15,VLOOKUP($P15,'led1'!$E$3:$AE$220,'EXPORT Graph'!$B$11+3,FALSE))</f>
        <v>#N/A</v>
      </c>
      <c r="R15" t="e">
        <f>IF('EXPORT Graph'!$B$11=1,P15,VLOOKUP($P15,'led2'!$E$2:$AE$200,'EXPORT Graph'!$B$11+3,FALSE))</f>
        <v>#N/A</v>
      </c>
      <c r="S15" t="e">
        <f>IF('EXPORT Graph'!$B$11=1,P15,VLOOKUP($P15,'led3'!$E$2:$AD$200,'EXPORT Graph'!$B$11+3,FALSE))</f>
        <v>#N/A</v>
      </c>
      <c r="T15" t="e">
        <f>IF('EXPORT Graph'!$B$10=1,P15,VLOOKUP($P15,'led1'!$E$3:$AE$220,'EXPORT Graph'!$B$10+3,FALSE))</f>
        <v>#N/A</v>
      </c>
      <c r="U15" t="e">
        <f>IF('EXPORT Graph'!$B$10=1,P15,VLOOKUP($P15,'led2'!$E$2:$AE$200,'EXPORT Graph'!$B$10+3,FALSE))</f>
        <v>#N/A</v>
      </c>
      <c r="V15" t="e">
        <f>IF('EXPORT Graph'!$B$10=1,P15,VLOOKUP($P15,'led3'!$E$2:$AD$200,'EXPORT Graph'!$B$10+3,FALSE))</f>
        <v>#N/A</v>
      </c>
      <c r="X15" t="e">
        <f>IF(#REF!=1,P15,VLOOKUP($P15,'led1'!$E$3:$AE$220,#REF!+3,FALSE))</f>
        <v>#REF!</v>
      </c>
      <c r="Y15" t="e">
        <f>IF(#REF!=1,P15,VLOOKUP($P15,'led2'!$E$2:$AE$200,#REF!+3,FALSE))</f>
        <v>#REF!</v>
      </c>
      <c r="Z15" t="e">
        <f>IF(#REF!=1,P15,VLOOKUP($P15,'led3'!$E$2:$AD$200,#REF!+3,FALSE))</f>
        <v>#REF!</v>
      </c>
      <c r="AA15" t="e">
        <f>VLOOKUP($P15,'led1'!$E$3:$AE$220,CHARACTERIZE!$D$1+3,FALSE)</f>
        <v>#N/A</v>
      </c>
      <c r="AB15" t="e">
        <f>VLOOKUP($P15,'led2'!$E$2:$AE$200,CHARACTERIZE!$D$1+3,FALSE)</f>
        <v>#N/A</v>
      </c>
      <c r="AC15" t="e">
        <f>VLOOKUP($P15,'led3'!$E$2:$AD$200,CHARACTERIZE!$D$1+3,FALSE)</f>
        <v>#N/A</v>
      </c>
      <c r="AE15" t="e">
        <f>IF(#REF!=1,P15,VLOOKUP($P15,'led1'!$E$3:$AE$220,#REF!+3,FALSE))</f>
        <v>#REF!</v>
      </c>
      <c r="AF15" t="e">
        <f>IF(#REF!=1,P15,VLOOKUP($P15,'led2'!$E$2:$AE$200,#REF!+3,FALSE))</f>
        <v>#REF!</v>
      </c>
      <c r="AG15" t="e">
        <f>IF(#REF!=1,P15,VLOOKUP($P15,'led3'!$E$2:$AD$200,#REF!+3,FALSE))</f>
        <v>#REF!</v>
      </c>
      <c r="AH15" t="e">
        <f>VLOOKUP($P15,'led1'!$E$3:$AE$220,CHARACTERIZE!$E$1+3,FALSE)</f>
        <v>#N/A</v>
      </c>
      <c r="AI15" t="e">
        <f>VLOOKUP($P15,'led2'!$E$2:$AE$200,CHARACTERIZE!$E$1+3,FALSE)</f>
        <v>#N/A</v>
      </c>
      <c r="AJ15" t="e">
        <f>VLOOKUP($P15,'led3'!$E$2:$AD$200,CHARACTERIZE!$E$1+3,FALSE)</f>
        <v>#N/A</v>
      </c>
      <c r="AL15" t="e">
        <f>IF(#REF!=1,P15,VLOOKUP($P15,'led1'!$E$3:$AE$220,#REF!+3,FALSE))</f>
        <v>#REF!</v>
      </c>
      <c r="AM15" t="e">
        <f>IF(#REF!=1,P15,VLOOKUP($P15,'led2'!$E$2:$AE$200,#REF!+3,FALSE))</f>
        <v>#REF!</v>
      </c>
      <c r="AN15" t="e">
        <f>IF(#REF!=1,P15,VLOOKUP($P15,'led3'!$E$2:$AD$200,#REF!+3,FALSE))</f>
        <v>#REF!</v>
      </c>
      <c r="AO15" t="e">
        <f>VLOOKUP($P15,'led1'!$E$3:$AE$220,CHARACTERIZE!$F$1+3,FALSE)</f>
        <v>#N/A</v>
      </c>
      <c r="AP15" t="e">
        <f>VLOOKUP($P15,'led2'!$E$2:$AE$200,CHARACTERIZE!$F$1+3,FALSE)</f>
        <v>#N/A</v>
      </c>
      <c r="AQ15" t="e">
        <f>VLOOKUP($P15,'led3'!$E$2:$AD$200,CHARACTERIZE!$F$1+3,FALSE)</f>
        <v>#N/A</v>
      </c>
    </row>
    <row r="16" spans="1:44">
      <c r="A16">
        <v>14</v>
      </c>
      <c r="B16">
        <f>INDEX(Models!$U$3:$CM$1963,CHARACTERIZE!$D$6*2-1,$A16)</f>
        <v>0</v>
      </c>
      <c r="C16">
        <f>INDEX(Models!$U$3:$CM$1963,CHARACTERIZE!$D$6*2,$A16)</f>
        <v>0</v>
      </c>
      <c r="D16" t="str">
        <f t="shared" si="0"/>
        <v/>
      </c>
      <c r="E16" t="str">
        <f t="shared" si="1"/>
        <v/>
      </c>
      <c r="F16">
        <f>INDEX(Models!$U$3:$CM$1963,CHARACTERIZE!$I$6*2-1,$A16)</f>
        <v>0</v>
      </c>
      <c r="G16">
        <f>INDEX(Models!$U$3:$CM$1963,CHARACTERIZE!$I$6*2,$A16)</f>
        <v>0</v>
      </c>
      <c r="H16" t="str">
        <f t="shared" si="2"/>
        <v/>
      </c>
      <c r="I16" t="str">
        <f t="shared" si="3"/>
        <v/>
      </c>
      <c r="J16">
        <f>INDEX(Models!$U$3:$CM$1963,CHARACTERIZE!$N$6*2-1,$A16)</f>
        <v>0</v>
      </c>
      <c r="K16">
        <f>INDEX(Models!$U$3:$CM$1963,CHARACTERIZE!$N$6*2,$A16)</f>
        <v>0</v>
      </c>
      <c r="L16" t="str">
        <f t="shared" si="4"/>
        <v/>
      </c>
      <c r="M16" t="str">
        <f t="shared" si="5"/>
        <v/>
      </c>
      <c r="P16" s="3">
        <v>3.5999999999999997E-2</v>
      </c>
      <c r="Q16" t="e">
        <f>IF('EXPORT Graph'!$B$11=1,P16,VLOOKUP($P16,'led1'!$E$3:$AE$220,'EXPORT Graph'!$B$11+3,FALSE))</f>
        <v>#N/A</v>
      </c>
      <c r="R16" t="e">
        <f>IF('EXPORT Graph'!$B$11=1,P16,VLOOKUP($P16,'led2'!$E$2:$AE$200,'EXPORT Graph'!$B$11+3,FALSE))</f>
        <v>#N/A</v>
      </c>
      <c r="S16" t="e">
        <f>IF('EXPORT Graph'!$B$11=1,P16,VLOOKUP($P16,'led3'!$E$2:$AD$200,'EXPORT Graph'!$B$11+3,FALSE))</f>
        <v>#N/A</v>
      </c>
      <c r="T16" t="e">
        <f>IF('EXPORT Graph'!$B$10=1,P16,VLOOKUP($P16,'led1'!$E$3:$AE$220,'EXPORT Graph'!$B$10+3,FALSE))</f>
        <v>#N/A</v>
      </c>
      <c r="U16" t="e">
        <f>IF('EXPORT Graph'!$B$10=1,P16,VLOOKUP($P16,'led2'!$E$2:$AE$200,'EXPORT Graph'!$B$10+3,FALSE))</f>
        <v>#N/A</v>
      </c>
      <c r="V16" t="e">
        <f>IF('EXPORT Graph'!$B$10=1,P16,VLOOKUP($P16,'led3'!$E$2:$AD$200,'EXPORT Graph'!$B$10+3,FALSE))</f>
        <v>#N/A</v>
      </c>
      <c r="X16" t="e">
        <f>IF(#REF!=1,P16,VLOOKUP($P16,'led1'!$E$3:$AE$220,#REF!+3,FALSE))</f>
        <v>#REF!</v>
      </c>
      <c r="Y16" t="e">
        <f>IF(#REF!=1,P16,VLOOKUP($P16,'led2'!$E$2:$AE$200,#REF!+3,FALSE))</f>
        <v>#REF!</v>
      </c>
      <c r="Z16" t="e">
        <f>IF(#REF!=1,P16,VLOOKUP($P16,'led3'!$E$2:$AD$200,#REF!+3,FALSE))</f>
        <v>#REF!</v>
      </c>
      <c r="AA16" t="e">
        <f>VLOOKUP($P16,'led1'!$E$3:$AE$220,CHARACTERIZE!$D$1+3,FALSE)</f>
        <v>#N/A</v>
      </c>
      <c r="AB16" t="e">
        <f>VLOOKUP($P16,'led2'!$E$2:$AE$200,CHARACTERIZE!$D$1+3,FALSE)</f>
        <v>#N/A</v>
      </c>
      <c r="AC16" t="e">
        <f>VLOOKUP($P16,'led3'!$E$2:$AD$200,CHARACTERIZE!$D$1+3,FALSE)</f>
        <v>#N/A</v>
      </c>
      <c r="AE16" t="e">
        <f>IF(#REF!=1,P16,VLOOKUP($P16,'led1'!$E$3:$AE$220,#REF!+3,FALSE))</f>
        <v>#REF!</v>
      </c>
      <c r="AF16" t="e">
        <f>IF(#REF!=1,P16,VLOOKUP($P16,'led2'!$E$2:$AE$200,#REF!+3,FALSE))</f>
        <v>#REF!</v>
      </c>
      <c r="AG16" t="e">
        <f>IF(#REF!=1,P16,VLOOKUP($P16,'led3'!$E$2:$AD$200,#REF!+3,FALSE))</f>
        <v>#REF!</v>
      </c>
      <c r="AH16" t="e">
        <f>VLOOKUP($P16,'led1'!$E$3:$AE$220,CHARACTERIZE!$E$1+3,FALSE)</f>
        <v>#N/A</v>
      </c>
      <c r="AI16" t="e">
        <f>VLOOKUP($P16,'led2'!$E$2:$AE$200,CHARACTERIZE!$E$1+3,FALSE)</f>
        <v>#N/A</v>
      </c>
      <c r="AJ16" t="e">
        <f>VLOOKUP($P16,'led3'!$E$2:$AD$200,CHARACTERIZE!$E$1+3,FALSE)</f>
        <v>#N/A</v>
      </c>
      <c r="AL16" t="e">
        <f>IF(#REF!=1,P16,VLOOKUP($P16,'led1'!$E$3:$AE$220,#REF!+3,FALSE))</f>
        <v>#REF!</v>
      </c>
      <c r="AM16" t="e">
        <f>IF(#REF!=1,P16,VLOOKUP($P16,'led2'!$E$2:$AE$200,#REF!+3,FALSE))</f>
        <v>#REF!</v>
      </c>
      <c r="AN16" t="e">
        <f>IF(#REF!=1,P16,VLOOKUP($P16,'led3'!$E$2:$AD$200,#REF!+3,FALSE))</f>
        <v>#REF!</v>
      </c>
      <c r="AO16" t="e">
        <f>VLOOKUP($P16,'led1'!$E$3:$AE$220,CHARACTERIZE!$F$1+3,FALSE)</f>
        <v>#N/A</v>
      </c>
      <c r="AP16" t="e">
        <f>VLOOKUP($P16,'led2'!$E$2:$AE$200,CHARACTERIZE!$F$1+3,FALSE)</f>
        <v>#N/A</v>
      </c>
      <c r="AQ16" t="e">
        <f>VLOOKUP($P16,'led3'!$E$2:$AD$200,CHARACTERIZE!$F$1+3,FALSE)</f>
        <v>#N/A</v>
      </c>
    </row>
    <row r="17" spans="1:43">
      <c r="A17">
        <v>15</v>
      </c>
      <c r="B17">
        <f>INDEX(Models!$U$3:$CM$1963,CHARACTERIZE!$D$6*2-1,$A17)</f>
        <v>0</v>
      </c>
      <c r="C17">
        <f>INDEX(Models!$U$3:$CM$1963,CHARACTERIZE!$D$6*2,$A17)</f>
        <v>0</v>
      </c>
      <c r="D17" t="str">
        <f t="shared" si="0"/>
        <v/>
      </c>
      <c r="E17" t="str">
        <f t="shared" si="1"/>
        <v/>
      </c>
      <c r="F17">
        <f>INDEX(Models!$U$3:$CM$1963,CHARACTERIZE!$I$6*2-1,$A17)</f>
        <v>0</v>
      </c>
      <c r="G17">
        <f>INDEX(Models!$U$3:$CM$1963,CHARACTERIZE!$I$6*2,$A17)</f>
        <v>0</v>
      </c>
      <c r="H17" t="str">
        <f t="shared" si="2"/>
        <v/>
      </c>
      <c r="I17" t="str">
        <f t="shared" si="3"/>
        <v/>
      </c>
      <c r="J17">
        <f>INDEX(Models!$U$3:$CM$1963,CHARACTERIZE!$N$6*2-1,$A17)</f>
        <v>0</v>
      </c>
      <c r="K17">
        <f>INDEX(Models!$U$3:$CM$1963,CHARACTERIZE!$N$6*2,$A17)</f>
        <v>0</v>
      </c>
      <c r="L17" t="str">
        <f t="shared" si="4"/>
        <v/>
      </c>
      <c r="M17" t="str">
        <f t="shared" si="5"/>
        <v/>
      </c>
      <c r="P17" s="3">
        <v>3.7999999999999999E-2</v>
      </c>
      <c r="Q17" t="e">
        <f>IF('EXPORT Graph'!$B$11=1,P17,VLOOKUP($P17,'led1'!$E$3:$AE$220,'EXPORT Graph'!$B$11+3,FALSE))</f>
        <v>#N/A</v>
      </c>
      <c r="R17" t="e">
        <f>IF('EXPORT Graph'!$B$11=1,P17,VLOOKUP($P17,'led2'!$E$2:$AE$200,'EXPORT Graph'!$B$11+3,FALSE))</f>
        <v>#N/A</v>
      </c>
      <c r="S17" t="e">
        <f>IF('EXPORT Graph'!$B$11=1,P17,VLOOKUP($P17,'led3'!$E$2:$AD$200,'EXPORT Graph'!$B$11+3,FALSE))</f>
        <v>#N/A</v>
      </c>
      <c r="T17" t="e">
        <f>IF('EXPORT Graph'!$B$10=1,P17,VLOOKUP($P17,'led1'!$E$3:$AE$220,'EXPORT Graph'!$B$10+3,FALSE))</f>
        <v>#N/A</v>
      </c>
      <c r="U17" t="e">
        <f>IF('EXPORT Graph'!$B$10=1,P17,VLOOKUP($P17,'led2'!$E$2:$AE$200,'EXPORT Graph'!$B$10+3,FALSE))</f>
        <v>#N/A</v>
      </c>
      <c r="V17" t="e">
        <f>IF('EXPORT Graph'!$B$10=1,P17,VLOOKUP($P17,'led3'!$E$2:$AD$200,'EXPORT Graph'!$B$10+3,FALSE))</f>
        <v>#N/A</v>
      </c>
      <c r="X17" t="e">
        <f>IF(#REF!=1,P17,VLOOKUP($P17,'led1'!$E$3:$AE$220,#REF!+3,FALSE))</f>
        <v>#REF!</v>
      </c>
      <c r="Y17" t="e">
        <f>IF(#REF!=1,P17,VLOOKUP($P17,'led2'!$E$2:$AE$200,#REF!+3,FALSE))</f>
        <v>#REF!</v>
      </c>
      <c r="Z17" t="e">
        <f>IF(#REF!=1,P17,VLOOKUP($P17,'led3'!$E$2:$AD$200,#REF!+3,FALSE))</f>
        <v>#REF!</v>
      </c>
      <c r="AA17" t="e">
        <f>VLOOKUP($P17,'led1'!$E$3:$AE$220,CHARACTERIZE!$D$1+3,FALSE)</f>
        <v>#N/A</v>
      </c>
      <c r="AB17" t="e">
        <f>VLOOKUP($P17,'led2'!$E$2:$AE$200,CHARACTERIZE!$D$1+3,FALSE)</f>
        <v>#N/A</v>
      </c>
      <c r="AC17" t="e">
        <f>VLOOKUP($P17,'led3'!$E$2:$AD$200,CHARACTERIZE!$D$1+3,FALSE)</f>
        <v>#N/A</v>
      </c>
      <c r="AE17" t="e">
        <f>IF(#REF!=1,P17,VLOOKUP($P17,'led1'!$E$3:$AE$220,#REF!+3,FALSE))</f>
        <v>#REF!</v>
      </c>
      <c r="AF17" t="e">
        <f>IF(#REF!=1,P17,VLOOKUP($P17,'led2'!$E$2:$AE$200,#REF!+3,FALSE))</f>
        <v>#REF!</v>
      </c>
      <c r="AG17" t="e">
        <f>IF(#REF!=1,P17,VLOOKUP($P17,'led3'!$E$2:$AD$200,#REF!+3,FALSE))</f>
        <v>#REF!</v>
      </c>
      <c r="AH17" t="e">
        <f>VLOOKUP($P17,'led1'!$E$3:$AE$220,CHARACTERIZE!$E$1+3,FALSE)</f>
        <v>#N/A</v>
      </c>
      <c r="AI17" t="e">
        <f>VLOOKUP($P17,'led2'!$E$2:$AE$200,CHARACTERIZE!$E$1+3,FALSE)</f>
        <v>#N/A</v>
      </c>
      <c r="AJ17" t="e">
        <f>VLOOKUP($P17,'led3'!$E$2:$AD$200,CHARACTERIZE!$E$1+3,FALSE)</f>
        <v>#N/A</v>
      </c>
      <c r="AL17" t="e">
        <f>IF(#REF!=1,P17,VLOOKUP($P17,'led1'!$E$3:$AE$220,#REF!+3,FALSE))</f>
        <v>#REF!</v>
      </c>
      <c r="AM17" t="e">
        <f>IF(#REF!=1,P17,VLOOKUP($P17,'led2'!$E$2:$AE$200,#REF!+3,FALSE))</f>
        <v>#REF!</v>
      </c>
      <c r="AN17" t="e">
        <f>IF(#REF!=1,P17,VLOOKUP($P17,'led3'!$E$2:$AD$200,#REF!+3,FALSE))</f>
        <v>#REF!</v>
      </c>
      <c r="AO17" t="e">
        <f>VLOOKUP($P17,'led1'!$E$3:$AE$220,CHARACTERIZE!$F$1+3,FALSE)</f>
        <v>#N/A</v>
      </c>
      <c r="AP17" t="e">
        <f>VLOOKUP($P17,'led2'!$E$2:$AE$200,CHARACTERIZE!$F$1+3,FALSE)</f>
        <v>#N/A</v>
      </c>
      <c r="AQ17" t="e">
        <f>VLOOKUP($P17,'led3'!$E$2:$AD$200,CHARACTERIZE!$F$1+3,FALSE)</f>
        <v>#N/A</v>
      </c>
    </row>
    <row r="18" spans="1:43">
      <c r="A18">
        <v>16</v>
      </c>
      <c r="B18">
        <f>INDEX(Models!$U$3:$CM$1963,CHARACTERIZE!$D$6*2-1,$A18)</f>
        <v>0</v>
      </c>
      <c r="C18">
        <f>INDEX(Models!$U$3:$CM$1963,CHARACTERIZE!$D$6*2,$A18)</f>
        <v>0</v>
      </c>
      <c r="D18" t="str">
        <f t="shared" si="0"/>
        <v/>
      </c>
      <c r="E18" t="str">
        <f t="shared" si="1"/>
        <v/>
      </c>
      <c r="F18">
        <f>INDEX(Models!$U$3:$CM$1963,CHARACTERIZE!$I$6*2-1,$A18)</f>
        <v>0</v>
      </c>
      <c r="G18">
        <f>INDEX(Models!$U$3:$CM$1963,CHARACTERIZE!$I$6*2,$A18)</f>
        <v>0</v>
      </c>
      <c r="H18" t="str">
        <f t="shared" si="2"/>
        <v/>
      </c>
      <c r="I18" t="str">
        <f t="shared" si="3"/>
        <v/>
      </c>
      <c r="J18">
        <f>INDEX(Models!$U$3:$CM$1963,CHARACTERIZE!$N$6*2-1,$A18)</f>
        <v>0</v>
      </c>
      <c r="K18">
        <f>INDEX(Models!$U$3:$CM$1963,CHARACTERIZE!$N$6*2,$A18)</f>
        <v>0</v>
      </c>
      <c r="L18" t="str">
        <f t="shared" si="4"/>
        <v/>
      </c>
      <c r="M18" t="str">
        <f t="shared" si="5"/>
        <v/>
      </c>
      <c r="P18" s="3">
        <v>0.04</v>
      </c>
      <c r="Q18" t="e">
        <f>IF('EXPORT Graph'!$B$11=1,P18,VLOOKUP($P18,'led1'!$E$3:$AE$220,'EXPORT Graph'!$B$11+3,FALSE))</f>
        <v>#N/A</v>
      </c>
      <c r="R18" t="e">
        <f>IF('EXPORT Graph'!$B$11=1,P18,VLOOKUP($P18,'led2'!$E$2:$AE$200,'EXPORT Graph'!$B$11+3,FALSE))</f>
        <v>#N/A</v>
      </c>
      <c r="S18" t="e">
        <f>IF('EXPORT Graph'!$B$11=1,P18,VLOOKUP($P18,'led3'!$E$2:$AD$200,'EXPORT Graph'!$B$11+3,FALSE))</f>
        <v>#N/A</v>
      </c>
      <c r="T18" t="e">
        <f>IF('EXPORT Graph'!$B$10=1,P18,VLOOKUP($P18,'led1'!$E$3:$AE$220,'EXPORT Graph'!$B$10+3,FALSE))</f>
        <v>#N/A</v>
      </c>
      <c r="U18" t="e">
        <f>IF('EXPORT Graph'!$B$10=1,P18,VLOOKUP($P18,'led2'!$E$2:$AE$200,'EXPORT Graph'!$B$10+3,FALSE))</f>
        <v>#N/A</v>
      </c>
      <c r="V18" t="e">
        <f>IF('EXPORT Graph'!$B$10=1,P18,VLOOKUP($P18,'led3'!$E$2:$AD$200,'EXPORT Graph'!$B$10+3,FALSE))</f>
        <v>#N/A</v>
      </c>
      <c r="X18" t="e">
        <f>IF(#REF!=1,P18,VLOOKUP($P18,'led1'!$E$3:$AE$220,#REF!+3,FALSE))</f>
        <v>#REF!</v>
      </c>
      <c r="Y18" t="e">
        <f>IF(#REF!=1,P18,VLOOKUP($P18,'led2'!$E$2:$AE$200,#REF!+3,FALSE))</f>
        <v>#REF!</v>
      </c>
      <c r="Z18" t="e">
        <f>IF(#REF!=1,P18,VLOOKUP($P18,'led3'!$E$2:$AD$200,#REF!+3,FALSE))</f>
        <v>#REF!</v>
      </c>
      <c r="AA18" t="e">
        <f>VLOOKUP($P18,'led1'!$E$3:$AE$220,CHARACTERIZE!$D$1+3,FALSE)</f>
        <v>#N/A</v>
      </c>
      <c r="AB18" t="e">
        <f>VLOOKUP($P18,'led2'!$E$2:$AE$200,CHARACTERIZE!$D$1+3,FALSE)</f>
        <v>#N/A</v>
      </c>
      <c r="AC18" t="e">
        <f>VLOOKUP($P18,'led3'!$E$2:$AD$200,CHARACTERIZE!$D$1+3,FALSE)</f>
        <v>#N/A</v>
      </c>
      <c r="AE18" t="e">
        <f>IF(#REF!=1,P18,VLOOKUP($P18,'led1'!$E$3:$AE$220,#REF!+3,FALSE))</f>
        <v>#REF!</v>
      </c>
      <c r="AF18" t="e">
        <f>IF(#REF!=1,P18,VLOOKUP($P18,'led2'!$E$2:$AE$200,#REF!+3,FALSE))</f>
        <v>#REF!</v>
      </c>
      <c r="AG18" t="e">
        <f>IF(#REF!=1,P18,VLOOKUP($P18,'led3'!$E$2:$AD$200,#REF!+3,FALSE))</f>
        <v>#REF!</v>
      </c>
      <c r="AH18" t="e">
        <f>VLOOKUP($P18,'led1'!$E$3:$AE$220,CHARACTERIZE!$E$1+3,FALSE)</f>
        <v>#N/A</v>
      </c>
      <c r="AI18" t="e">
        <f>VLOOKUP($P18,'led2'!$E$2:$AE$200,CHARACTERIZE!$E$1+3,FALSE)</f>
        <v>#N/A</v>
      </c>
      <c r="AJ18" t="e">
        <f>VLOOKUP($P18,'led3'!$E$2:$AD$200,CHARACTERIZE!$E$1+3,FALSE)</f>
        <v>#N/A</v>
      </c>
      <c r="AL18" t="e">
        <f>IF(#REF!=1,P18,VLOOKUP($P18,'led1'!$E$3:$AE$220,#REF!+3,FALSE))</f>
        <v>#REF!</v>
      </c>
      <c r="AM18" t="e">
        <f>IF(#REF!=1,P18,VLOOKUP($P18,'led2'!$E$2:$AE$200,#REF!+3,FALSE))</f>
        <v>#REF!</v>
      </c>
      <c r="AN18" t="e">
        <f>IF(#REF!=1,P18,VLOOKUP($P18,'led3'!$E$2:$AD$200,#REF!+3,FALSE))</f>
        <v>#REF!</v>
      </c>
      <c r="AO18" t="e">
        <f>VLOOKUP($P18,'led1'!$E$3:$AE$220,CHARACTERIZE!$F$1+3,FALSE)</f>
        <v>#N/A</v>
      </c>
      <c r="AP18" t="e">
        <f>VLOOKUP($P18,'led2'!$E$2:$AE$200,CHARACTERIZE!$F$1+3,FALSE)</f>
        <v>#N/A</v>
      </c>
      <c r="AQ18" t="e">
        <f>VLOOKUP($P18,'led3'!$E$2:$AD$200,CHARACTERIZE!$F$1+3,FALSE)</f>
        <v>#N/A</v>
      </c>
    </row>
    <row r="19" spans="1:43">
      <c r="A19">
        <v>17</v>
      </c>
      <c r="B19">
        <f>INDEX(Models!$U$3:$CM$1963,CHARACTERIZE!$D$6*2-1,$A19)</f>
        <v>0</v>
      </c>
      <c r="C19">
        <f>INDEX(Models!$U$3:$CM$1963,CHARACTERIZE!$D$6*2,$A19)</f>
        <v>0</v>
      </c>
      <c r="D19" t="str">
        <f t="shared" si="0"/>
        <v/>
      </c>
      <c r="E19" t="str">
        <f t="shared" si="1"/>
        <v/>
      </c>
      <c r="F19">
        <f>INDEX(Models!$U$3:$CM$1963,CHARACTERIZE!$I$6*2-1,$A19)</f>
        <v>0</v>
      </c>
      <c r="G19">
        <f>INDEX(Models!$U$3:$CM$1963,CHARACTERIZE!$I$6*2,$A19)</f>
        <v>0</v>
      </c>
      <c r="H19" t="str">
        <f t="shared" si="2"/>
        <v/>
      </c>
      <c r="I19" t="str">
        <f t="shared" si="3"/>
        <v/>
      </c>
      <c r="J19">
        <f>INDEX(Models!$U$3:$CM$1963,CHARACTERIZE!$N$6*2-1,$A19)</f>
        <v>0</v>
      </c>
      <c r="K19">
        <f>INDEX(Models!$U$3:$CM$1963,CHARACTERIZE!$N$6*2,$A19)</f>
        <v>0</v>
      </c>
      <c r="L19" t="str">
        <f t="shared" si="4"/>
        <v/>
      </c>
      <c r="M19" t="str">
        <f t="shared" si="5"/>
        <v/>
      </c>
      <c r="P19" s="3">
        <v>4.2000000000000003E-2</v>
      </c>
      <c r="Q19" t="e">
        <f>IF('EXPORT Graph'!$B$11=1,P19,VLOOKUP($P19,'led1'!$E$3:$AE$220,'EXPORT Graph'!$B$11+3,FALSE))</f>
        <v>#N/A</v>
      </c>
      <c r="R19" t="e">
        <f>IF('EXPORT Graph'!$B$11=1,P19,VLOOKUP($P19,'led2'!$E$2:$AE$200,'EXPORT Graph'!$B$11+3,FALSE))</f>
        <v>#N/A</v>
      </c>
      <c r="S19" t="e">
        <f>IF('EXPORT Graph'!$B$11=1,P19,VLOOKUP($P19,'led3'!$E$2:$AD$200,'EXPORT Graph'!$B$11+3,FALSE))</f>
        <v>#N/A</v>
      </c>
      <c r="T19" t="e">
        <f>IF('EXPORT Graph'!$B$10=1,P19,VLOOKUP($P19,'led1'!$E$3:$AE$220,'EXPORT Graph'!$B$10+3,FALSE))</f>
        <v>#N/A</v>
      </c>
      <c r="U19" t="e">
        <f>IF('EXPORT Graph'!$B$10=1,P19,VLOOKUP($P19,'led2'!$E$2:$AE$200,'EXPORT Graph'!$B$10+3,FALSE))</f>
        <v>#N/A</v>
      </c>
      <c r="V19" t="e">
        <f>IF('EXPORT Graph'!$B$10=1,P19,VLOOKUP($P19,'led3'!$E$2:$AD$200,'EXPORT Graph'!$B$10+3,FALSE))</f>
        <v>#N/A</v>
      </c>
      <c r="X19" t="e">
        <f>IF(#REF!=1,P19,VLOOKUP($P19,'led1'!$E$3:$AE$220,#REF!+3,FALSE))</f>
        <v>#REF!</v>
      </c>
      <c r="Y19" t="e">
        <f>IF(#REF!=1,P19,VLOOKUP($P19,'led2'!$E$2:$AE$200,#REF!+3,FALSE))</f>
        <v>#REF!</v>
      </c>
      <c r="Z19" t="e">
        <f>IF(#REF!=1,P19,VLOOKUP($P19,'led3'!$E$2:$AD$200,#REF!+3,FALSE))</f>
        <v>#REF!</v>
      </c>
      <c r="AA19" t="e">
        <f>VLOOKUP($P19,'led1'!$E$3:$AE$220,CHARACTERIZE!$D$1+3,FALSE)</f>
        <v>#N/A</v>
      </c>
      <c r="AB19" t="e">
        <f>VLOOKUP($P19,'led2'!$E$2:$AE$200,CHARACTERIZE!$D$1+3,FALSE)</f>
        <v>#N/A</v>
      </c>
      <c r="AC19" t="e">
        <f>VLOOKUP($P19,'led3'!$E$2:$AD$200,CHARACTERIZE!$D$1+3,FALSE)</f>
        <v>#N/A</v>
      </c>
      <c r="AE19" t="e">
        <f>IF(#REF!=1,P19,VLOOKUP($P19,'led1'!$E$3:$AE$220,#REF!+3,FALSE))</f>
        <v>#REF!</v>
      </c>
      <c r="AF19" t="e">
        <f>IF(#REF!=1,P19,VLOOKUP($P19,'led2'!$E$2:$AE$200,#REF!+3,FALSE))</f>
        <v>#REF!</v>
      </c>
      <c r="AG19" t="e">
        <f>IF(#REF!=1,P19,VLOOKUP($P19,'led3'!$E$2:$AD$200,#REF!+3,FALSE))</f>
        <v>#REF!</v>
      </c>
      <c r="AH19" t="e">
        <f>VLOOKUP($P19,'led1'!$E$3:$AE$220,CHARACTERIZE!$E$1+3,FALSE)</f>
        <v>#N/A</v>
      </c>
      <c r="AI19" t="e">
        <f>VLOOKUP($P19,'led2'!$E$2:$AE$200,CHARACTERIZE!$E$1+3,FALSE)</f>
        <v>#N/A</v>
      </c>
      <c r="AJ19" t="e">
        <f>VLOOKUP($P19,'led3'!$E$2:$AD$200,CHARACTERIZE!$E$1+3,FALSE)</f>
        <v>#N/A</v>
      </c>
      <c r="AL19" t="e">
        <f>IF(#REF!=1,P19,VLOOKUP($P19,'led1'!$E$3:$AE$220,#REF!+3,FALSE))</f>
        <v>#REF!</v>
      </c>
      <c r="AM19" t="e">
        <f>IF(#REF!=1,P19,VLOOKUP($P19,'led2'!$E$2:$AE$200,#REF!+3,FALSE))</f>
        <v>#REF!</v>
      </c>
      <c r="AN19" t="e">
        <f>IF(#REF!=1,P19,VLOOKUP($P19,'led3'!$E$2:$AD$200,#REF!+3,FALSE))</f>
        <v>#REF!</v>
      </c>
      <c r="AO19" t="e">
        <f>VLOOKUP($P19,'led1'!$E$3:$AE$220,CHARACTERIZE!$F$1+3,FALSE)</f>
        <v>#N/A</v>
      </c>
      <c r="AP19" t="e">
        <f>VLOOKUP($P19,'led2'!$E$2:$AE$200,CHARACTERIZE!$F$1+3,FALSE)</f>
        <v>#N/A</v>
      </c>
      <c r="AQ19" t="e">
        <f>VLOOKUP($P19,'led3'!$E$2:$AD$200,CHARACTERIZE!$F$1+3,FALSE)</f>
        <v>#N/A</v>
      </c>
    </row>
    <row r="20" spans="1:43">
      <c r="A20">
        <v>18</v>
      </c>
      <c r="B20">
        <f>INDEX(Models!$U$3:$CM$1963,CHARACTERIZE!$D$6*2-1,$A20)</f>
        <v>0</v>
      </c>
      <c r="C20">
        <f>INDEX(Models!$U$3:$CM$1963,CHARACTERIZE!$D$6*2,$A20)</f>
        <v>0</v>
      </c>
      <c r="D20" t="str">
        <f t="shared" si="0"/>
        <v/>
      </c>
      <c r="E20" t="str">
        <f t="shared" si="1"/>
        <v/>
      </c>
      <c r="F20">
        <f>INDEX(Models!$U$3:$CM$1963,CHARACTERIZE!$I$6*2-1,$A20)</f>
        <v>0</v>
      </c>
      <c r="G20">
        <f>INDEX(Models!$U$3:$CM$1963,CHARACTERIZE!$I$6*2,$A20)</f>
        <v>0</v>
      </c>
      <c r="H20" t="str">
        <f t="shared" si="2"/>
        <v/>
      </c>
      <c r="I20" t="str">
        <f t="shared" si="3"/>
        <v/>
      </c>
      <c r="J20">
        <f>INDEX(Models!$U$3:$CM$1963,CHARACTERIZE!$N$6*2-1,$A20)</f>
        <v>0</v>
      </c>
      <c r="K20">
        <f>INDEX(Models!$U$3:$CM$1963,CHARACTERIZE!$N$6*2,$A20)</f>
        <v>0</v>
      </c>
      <c r="L20" t="str">
        <f t="shared" si="4"/>
        <v/>
      </c>
      <c r="M20" t="str">
        <f t="shared" si="5"/>
        <v/>
      </c>
      <c r="P20" s="3">
        <v>4.3999999999999997E-2</v>
      </c>
      <c r="Q20" t="e">
        <f>IF('EXPORT Graph'!$B$11=1,P20,VLOOKUP($P20,'led1'!$E$3:$AE$220,'EXPORT Graph'!$B$11+3,FALSE))</f>
        <v>#N/A</v>
      </c>
      <c r="R20" t="e">
        <f>IF('EXPORT Graph'!$B$11=1,P20,VLOOKUP($P20,'led2'!$E$2:$AE$200,'EXPORT Graph'!$B$11+3,FALSE))</f>
        <v>#N/A</v>
      </c>
      <c r="S20" t="e">
        <f>IF('EXPORT Graph'!$B$11=1,P20,VLOOKUP($P20,'led3'!$E$2:$AD$200,'EXPORT Graph'!$B$11+3,FALSE))</f>
        <v>#N/A</v>
      </c>
      <c r="T20" t="e">
        <f>IF('EXPORT Graph'!$B$10=1,P20,VLOOKUP($P20,'led1'!$E$3:$AE$220,'EXPORT Graph'!$B$10+3,FALSE))</f>
        <v>#N/A</v>
      </c>
      <c r="U20" t="e">
        <f>IF('EXPORT Graph'!$B$10=1,P20,VLOOKUP($P20,'led2'!$E$2:$AE$200,'EXPORT Graph'!$B$10+3,FALSE))</f>
        <v>#N/A</v>
      </c>
      <c r="V20" t="e">
        <f>IF('EXPORT Graph'!$B$10=1,P20,VLOOKUP($P20,'led3'!$E$2:$AD$200,'EXPORT Graph'!$B$10+3,FALSE))</f>
        <v>#N/A</v>
      </c>
      <c r="X20" t="e">
        <f>IF(#REF!=1,P20,VLOOKUP($P20,'led1'!$E$3:$AE$220,#REF!+3,FALSE))</f>
        <v>#REF!</v>
      </c>
      <c r="Y20" t="e">
        <f>IF(#REF!=1,P20,VLOOKUP($P20,'led2'!$E$2:$AE$200,#REF!+3,FALSE))</f>
        <v>#REF!</v>
      </c>
      <c r="Z20" t="e">
        <f>IF(#REF!=1,P20,VLOOKUP($P20,'led3'!$E$2:$AD$200,#REF!+3,FALSE))</f>
        <v>#REF!</v>
      </c>
      <c r="AA20" t="e">
        <f>VLOOKUP($P20,'led1'!$E$3:$AE$220,CHARACTERIZE!$D$1+3,FALSE)</f>
        <v>#N/A</v>
      </c>
      <c r="AB20" t="e">
        <f>VLOOKUP($P20,'led2'!$E$2:$AE$200,CHARACTERIZE!$D$1+3,FALSE)</f>
        <v>#N/A</v>
      </c>
      <c r="AC20" t="e">
        <f>VLOOKUP($P20,'led3'!$E$2:$AD$200,CHARACTERIZE!$D$1+3,FALSE)</f>
        <v>#N/A</v>
      </c>
      <c r="AE20" t="e">
        <f>IF(#REF!=1,P20,VLOOKUP($P20,'led1'!$E$3:$AE$220,#REF!+3,FALSE))</f>
        <v>#REF!</v>
      </c>
      <c r="AF20" t="e">
        <f>IF(#REF!=1,P20,VLOOKUP($P20,'led2'!$E$2:$AE$200,#REF!+3,FALSE))</f>
        <v>#REF!</v>
      </c>
      <c r="AG20" t="e">
        <f>IF(#REF!=1,P20,VLOOKUP($P20,'led3'!$E$2:$AD$200,#REF!+3,FALSE))</f>
        <v>#REF!</v>
      </c>
      <c r="AH20" t="e">
        <f>VLOOKUP($P20,'led1'!$E$3:$AE$220,CHARACTERIZE!$E$1+3,FALSE)</f>
        <v>#N/A</v>
      </c>
      <c r="AI20" t="e">
        <f>VLOOKUP($P20,'led2'!$E$2:$AE$200,CHARACTERIZE!$E$1+3,FALSE)</f>
        <v>#N/A</v>
      </c>
      <c r="AJ20" t="e">
        <f>VLOOKUP($P20,'led3'!$E$2:$AD$200,CHARACTERIZE!$E$1+3,FALSE)</f>
        <v>#N/A</v>
      </c>
      <c r="AL20" t="e">
        <f>IF(#REF!=1,P20,VLOOKUP($P20,'led1'!$E$3:$AE$220,#REF!+3,FALSE))</f>
        <v>#REF!</v>
      </c>
      <c r="AM20" t="e">
        <f>IF(#REF!=1,P20,VLOOKUP($P20,'led2'!$E$2:$AE$200,#REF!+3,FALSE))</f>
        <v>#REF!</v>
      </c>
      <c r="AN20" t="e">
        <f>IF(#REF!=1,P20,VLOOKUP($P20,'led3'!$E$2:$AD$200,#REF!+3,FALSE))</f>
        <v>#REF!</v>
      </c>
      <c r="AO20" t="e">
        <f>VLOOKUP($P20,'led1'!$E$3:$AE$220,CHARACTERIZE!$F$1+3,FALSE)</f>
        <v>#N/A</v>
      </c>
      <c r="AP20" t="e">
        <f>VLOOKUP($P20,'led2'!$E$2:$AE$200,CHARACTERIZE!$F$1+3,FALSE)</f>
        <v>#N/A</v>
      </c>
      <c r="AQ20" t="e">
        <f>VLOOKUP($P20,'led3'!$E$2:$AD$200,CHARACTERIZE!$F$1+3,FALSE)</f>
        <v>#N/A</v>
      </c>
    </row>
    <row r="21" spans="1:43">
      <c r="A21">
        <v>19</v>
      </c>
      <c r="B21">
        <f>INDEX(Models!$U$3:$CM$1963,CHARACTERIZE!$D$6*2-1,$A21)</f>
        <v>0</v>
      </c>
      <c r="C21">
        <f>INDEX(Models!$U$3:$CM$1963,CHARACTERIZE!$D$6*2,$A21)</f>
        <v>0</v>
      </c>
      <c r="D21" t="str">
        <f t="shared" si="0"/>
        <v/>
      </c>
      <c r="E21" t="str">
        <f t="shared" si="1"/>
        <v/>
      </c>
      <c r="F21">
        <f>INDEX(Models!$U$3:$CM$1963,CHARACTERIZE!$I$6*2-1,$A21)</f>
        <v>0</v>
      </c>
      <c r="G21">
        <f>INDEX(Models!$U$3:$CM$1963,CHARACTERIZE!$I$6*2,$A21)</f>
        <v>0</v>
      </c>
      <c r="H21" t="str">
        <f t="shared" si="2"/>
        <v/>
      </c>
      <c r="I21" t="str">
        <f t="shared" si="3"/>
        <v/>
      </c>
      <c r="J21">
        <f>INDEX(Models!$U$3:$CM$1963,CHARACTERIZE!$N$6*2-1,$A21)</f>
        <v>0</v>
      </c>
      <c r="K21">
        <f>INDEX(Models!$U$3:$CM$1963,CHARACTERIZE!$N$6*2,$A21)</f>
        <v>0</v>
      </c>
      <c r="L21" t="str">
        <f t="shared" si="4"/>
        <v/>
      </c>
      <c r="M21" t="str">
        <f t="shared" si="5"/>
        <v/>
      </c>
      <c r="P21" s="3">
        <v>4.5999999999999999E-2</v>
      </c>
      <c r="Q21" t="e">
        <f>IF('EXPORT Graph'!$B$11=1,P21,VLOOKUP($P21,'led1'!$E$3:$AE$220,'EXPORT Graph'!$B$11+3,FALSE))</f>
        <v>#N/A</v>
      </c>
      <c r="R21" t="e">
        <f>IF('EXPORT Graph'!$B$11=1,P21,VLOOKUP($P21,'led2'!$E$2:$AE$200,'EXPORT Graph'!$B$11+3,FALSE))</f>
        <v>#N/A</v>
      </c>
      <c r="S21" t="e">
        <f>IF('EXPORT Graph'!$B$11=1,P21,VLOOKUP($P21,'led3'!$E$2:$AD$200,'EXPORT Graph'!$B$11+3,FALSE))</f>
        <v>#N/A</v>
      </c>
      <c r="T21" t="e">
        <f>IF('EXPORT Graph'!$B$10=1,P21,VLOOKUP($P21,'led1'!$E$3:$AE$220,'EXPORT Graph'!$B$10+3,FALSE))</f>
        <v>#N/A</v>
      </c>
      <c r="U21" t="e">
        <f>IF('EXPORT Graph'!$B$10=1,P21,VLOOKUP($P21,'led2'!$E$2:$AE$200,'EXPORT Graph'!$B$10+3,FALSE))</f>
        <v>#N/A</v>
      </c>
      <c r="V21" t="e">
        <f>IF('EXPORT Graph'!$B$10=1,P21,VLOOKUP($P21,'led3'!$E$2:$AD$200,'EXPORT Graph'!$B$10+3,FALSE))</f>
        <v>#N/A</v>
      </c>
      <c r="X21" t="e">
        <f>IF(#REF!=1,P21,VLOOKUP($P21,'led1'!$E$3:$AE$220,#REF!+3,FALSE))</f>
        <v>#REF!</v>
      </c>
      <c r="Y21" t="e">
        <f>IF(#REF!=1,P21,VLOOKUP($P21,'led2'!$E$2:$AE$200,#REF!+3,FALSE))</f>
        <v>#REF!</v>
      </c>
      <c r="Z21" t="e">
        <f>IF(#REF!=1,P21,VLOOKUP($P21,'led3'!$E$2:$AD$200,#REF!+3,FALSE))</f>
        <v>#REF!</v>
      </c>
      <c r="AA21" t="e">
        <f>VLOOKUP($P21,'led1'!$E$3:$AE$220,CHARACTERIZE!$D$1+3,FALSE)</f>
        <v>#N/A</v>
      </c>
      <c r="AB21" t="e">
        <f>VLOOKUP($P21,'led2'!$E$2:$AE$200,CHARACTERIZE!$D$1+3,FALSE)</f>
        <v>#N/A</v>
      </c>
      <c r="AC21" t="e">
        <f>VLOOKUP($P21,'led3'!$E$2:$AD$200,CHARACTERIZE!$D$1+3,FALSE)</f>
        <v>#N/A</v>
      </c>
      <c r="AE21" t="e">
        <f>IF(#REF!=1,P21,VLOOKUP($P21,'led1'!$E$3:$AE$220,#REF!+3,FALSE))</f>
        <v>#REF!</v>
      </c>
      <c r="AF21" t="e">
        <f>IF(#REF!=1,P21,VLOOKUP($P21,'led2'!$E$2:$AE$200,#REF!+3,FALSE))</f>
        <v>#REF!</v>
      </c>
      <c r="AG21" t="e">
        <f>IF(#REF!=1,P21,VLOOKUP($P21,'led3'!$E$2:$AD$200,#REF!+3,FALSE))</f>
        <v>#REF!</v>
      </c>
      <c r="AH21" t="e">
        <f>VLOOKUP($P21,'led1'!$E$3:$AE$220,CHARACTERIZE!$E$1+3,FALSE)</f>
        <v>#N/A</v>
      </c>
      <c r="AI21" t="e">
        <f>VLOOKUP($P21,'led2'!$E$2:$AE$200,CHARACTERIZE!$E$1+3,FALSE)</f>
        <v>#N/A</v>
      </c>
      <c r="AJ21" t="e">
        <f>VLOOKUP($P21,'led3'!$E$2:$AD$200,CHARACTERIZE!$E$1+3,FALSE)</f>
        <v>#N/A</v>
      </c>
      <c r="AL21" t="e">
        <f>IF(#REF!=1,P21,VLOOKUP($P21,'led1'!$E$3:$AE$220,#REF!+3,FALSE))</f>
        <v>#REF!</v>
      </c>
      <c r="AM21" t="e">
        <f>IF(#REF!=1,P21,VLOOKUP($P21,'led2'!$E$2:$AE$200,#REF!+3,FALSE))</f>
        <v>#REF!</v>
      </c>
      <c r="AN21" t="e">
        <f>IF(#REF!=1,P21,VLOOKUP($P21,'led3'!$E$2:$AD$200,#REF!+3,FALSE))</f>
        <v>#REF!</v>
      </c>
      <c r="AO21" t="e">
        <f>VLOOKUP($P21,'led1'!$E$3:$AE$220,CHARACTERIZE!$F$1+3,FALSE)</f>
        <v>#N/A</v>
      </c>
      <c r="AP21" t="e">
        <f>VLOOKUP($P21,'led2'!$E$2:$AE$200,CHARACTERIZE!$F$1+3,FALSE)</f>
        <v>#N/A</v>
      </c>
      <c r="AQ21" t="e">
        <f>VLOOKUP($P21,'led3'!$E$2:$AD$200,CHARACTERIZE!$F$1+3,FALSE)</f>
        <v>#N/A</v>
      </c>
    </row>
    <row r="22" spans="1:43">
      <c r="A22">
        <v>20</v>
      </c>
      <c r="B22">
        <f>INDEX(Models!$U$3:$CM$1963,CHARACTERIZE!$D$6*2-1,$A22)</f>
        <v>0</v>
      </c>
      <c r="C22">
        <f>INDEX(Models!$U$3:$CM$1963,CHARACTERIZE!$D$6*2,$A22)</f>
        <v>0</v>
      </c>
      <c r="D22" t="str">
        <f t="shared" si="0"/>
        <v/>
      </c>
      <c r="E22" t="str">
        <f t="shared" si="1"/>
        <v/>
      </c>
      <c r="F22">
        <f>INDEX(Models!$U$3:$CM$1963,CHARACTERIZE!$I$6*2-1,$A22)</f>
        <v>0</v>
      </c>
      <c r="G22">
        <f>INDEX(Models!$U$3:$CM$1963,CHARACTERIZE!$I$6*2,$A22)</f>
        <v>0</v>
      </c>
      <c r="H22" t="str">
        <f t="shared" si="2"/>
        <v/>
      </c>
      <c r="I22" t="str">
        <f t="shared" si="3"/>
        <v/>
      </c>
      <c r="J22">
        <f>INDEX(Models!$U$3:$CM$1963,CHARACTERIZE!$N$6*2-1,$A22)</f>
        <v>0</v>
      </c>
      <c r="K22">
        <f>INDEX(Models!$U$3:$CM$1963,CHARACTERIZE!$N$6*2,$A22)</f>
        <v>0</v>
      </c>
      <c r="L22" t="str">
        <f t="shared" si="4"/>
        <v/>
      </c>
      <c r="M22" t="str">
        <f t="shared" si="5"/>
        <v/>
      </c>
      <c r="P22" s="3">
        <v>4.8000000000000001E-2</v>
      </c>
      <c r="Q22" t="e">
        <f>IF('EXPORT Graph'!$B$11=1,P22,VLOOKUP($P22,'led1'!$E$3:$AE$220,'EXPORT Graph'!$B$11+3,FALSE))</f>
        <v>#N/A</v>
      </c>
      <c r="R22" t="e">
        <f>IF('EXPORT Graph'!$B$11=1,P22,VLOOKUP($P22,'led2'!$E$2:$AE$200,'EXPORT Graph'!$B$11+3,FALSE))</f>
        <v>#N/A</v>
      </c>
      <c r="S22" t="e">
        <f>IF('EXPORT Graph'!$B$11=1,P22,VLOOKUP($P22,'led3'!$E$2:$AD$200,'EXPORT Graph'!$B$11+3,FALSE))</f>
        <v>#N/A</v>
      </c>
      <c r="T22" t="e">
        <f>IF('EXPORT Graph'!$B$10=1,P22,VLOOKUP($P22,'led1'!$E$3:$AE$220,'EXPORT Graph'!$B$10+3,FALSE))</f>
        <v>#N/A</v>
      </c>
      <c r="U22" t="e">
        <f>IF('EXPORT Graph'!$B$10=1,P22,VLOOKUP($P22,'led2'!$E$2:$AE$200,'EXPORT Graph'!$B$10+3,FALSE))</f>
        <v>#N/A</v>
      </c>
      <c r="V22" t="e">
        <f>IF('EXPORT Graph'!$B$10=1,P22,VLOOKUP($P22,'led3'!$E$2:$AD$200,'EXPORT Graph'!$B$10+3,FALSE))</f>
        <v>#N/A</v>
      </c>
      <c r="X22" t="e">
        <f>IF(#REF!=1,P22,VLOOKUP($P22,'led1'!$E$3:$AE$220,#REF!+3,FALSE))</f>
        <v>#REF!</v>
      </c>
      <c r="Y22" t="e">
        <f>IF(#REF!=1,P22,VLOOKUP($P22,'led2'!$E$2:$AE$200,#REF!+3,FALSE))</f>
        <v>#REF!</v>
      </c>
      <c r="Z22" t="e">
        <f>IF(#REF!=1,P22,VLOOKUP($P22,'led3'!$E$2:$AD$200,#REF!+3,FALSE))</f>
        <v>#REF!</v>
      </c>
      <c r="AA22" t="e">
        <f>VLOOKUP($P22,'led1'!$E$3:$AE$220,CHARACTERIZE!$D$1+3,FALSE)</f>
        <v>#N/A</v>
      </c>
      <c r="AB22" t="e">
        <f>VLOOKUP($P22,'led2'!$E$2:$AE$200,CHARACTERIZE!$D$1+3,FALSE)</f>
        <v>#N/A</v>
      </c>
      <c r="AC22" t="e">
        <f>VLOOKUP($P22,'led3'!$E$2:$AD$200,CHARACTERIZE!$D$1+3,FALSE)</f>
        <v>#N/A</v>
      </c>
      <c r="AE22" t="e">
        <f>IF(#REF!=1,P22,VLOOKUP($P22,'led1'!$E$3:$AE$220,#REF!+3,FALSE))</f>
        <v>#REF!</v>
      </c>
      <c r="AF22" t="e">
        <f>IF(#REF!=1,P22,VLOOKUP($P22,'led2'!$E$2:$AE$200,#REF!+3,FALSE))</f>
        <v>#REF!</v>
      </c>
      <c r="AG22" t="e">
        <f>IF(#REF!=1,P22,VLOOKUP($P22,'led3'!$E$2:$AD$200,#REF!+3,FALSE))</f>
        <v>#REF!</v>
      </c>
      <c r="AH22" t="e">
        <f>VLOOKUP($P22,'led1'!$E$3:$AE$220,CHARACTERIZE!$E$1+3,FALSE)</f>
        <v>#N/A</v>
      </c>
      <c r="AI22" t="e">
        <f>VLOOKUP($P22,'led2'!$E$2:$AE$200,CHARACTERIZE!$E$1+3,FALSE)</f>
        <v>#N/A</v>
      </c>
      <c r="AJ22" t="e">
        <f>VLOOKUP($P22,'led3'!$E$2:$AD$200,CHARACTERIZE!$E$1+3,FALSE)</f>
        <v>#N/A</v>
      </c>
      <c r="AL22" t="e">
        <f>IF(#REF!=1,P22,VLOOKUP($P22,'led1'!$E$3:$AE$220,#REF!+3,FALSE))</f>
        <v>#REF!</v>
      </c>
      <c r="AM22" t="e">
        <f>IF(#REF!=1,P22,VLOOKUP($P22,'led2'!$E$2:$AE$200,#REF!+3,FALSE))</f>
        <v>#REF!</v>
      </c>
      <c r="AN22" t="e">
        <f>IF(#REF!=1,P22,VLOOKUP($P22,'led3'!$E$2:$AD$200,#REF!+3,FALSE))</f>
        <v>#REF!</v>
      </c>
      <c r="AO22" t="e">
        <f>VLOOKUP($P22,'led1'!$E$3:$AE$220,CHARACTERIZE!$F$1+3,FALSE)</f>
        <v>#N/A</v>
      </c>
      <c r="AP22" t="e">
        <f>VLOOKUP($P22,'led2'!$E$2:$AE$200,CHARACTERIZE!$F$1+3,FALSE)</f>
        <v>#N/A</v>
      </c>
      <c r="AQ22" t="e">
        <f>VLOOKUP($P22,'led3'!$E$2:$AD$200,CHARACTERIZE!$F$1+3,FALSE)</f>
        <v>#N/A</v>
      </c>
    </row>
    <row r="23" spans="1:43">
      <c r="A23">
        <v>21</v>
      </c>
      <c r="B23">
        <f>INDEX(Models!$U$3:$CM$1963,CHARACTERIZE!$D$6*2-1,$A23)</f>
        <v>0</v>
      </c>
      <c r="C23">
        <f>INDEX(Models!$U$3:$CM$1963,CHARACTERIZE!$D$6*2,$A23)</f>
        <v>0</v>
      </c>
      <c r="D23" t="str">
        <f t="shared" si="0"/>
        <v/>
      </c>
      <c r="E23" t="str">
        <f t="shared" si="1"/>
        <v/>
      </c>
      <c r="F23">
        <f>INDEX(Models!$U$3:$CM$1963,CHARACTERIZE!$I$6*2-1,$A23)</f>
        <v>0</v>
      </c>
      <c r="G23">
        <f>INDEX(Models!$U$3:$CM$1963,CHARACTERIZE!$I$6*2,$A23)</f>
        <v>0</v>
      </c>
      <c r="H23" t="str">
        <f t="shared" si="2"/>
        <v/>
      </c>
      <c r="I23" t="str">
        <f t="shared" si="3"/>
        <v/>
      </c>
      <c r="J23">
        <f>INDEX(Models!$U$3:$CM$1963,CHARACTERIZE!$N$6*2-1,$A23)</f>
        <v>0</v>
      </c>
      <c r="K23">
        <f>INDEX(Models!$U$3:$CM$1963,CHARACTERIZE!$N$6*2,$A23)</f>
        <v>0</v>
      </c>
      <c r="L23" t="str">
        <f t="shared" si="4"/>
        <v/>
      </c>
      <c r="M23" t="str">
        <f t="shared" si="5"/>
        <v/>
      </c>
      <c r="P23" s="3">
        <v>0.05</v>
      </c>
      <c r="Q23" t="e">
        <f>IF('EXPORT Graph'!$B$11=1,P23,VLOOKUP($P23,'led1'!$E$3:$AE$220,'EXPORT Graph'!$B$11+3,FALSE))</f>
        <v>#N/A</v>
      </c>
      <c r="R23" t="e">
        <f>IF('EXPORT Graph'!$B$11=1,P23,VLOOKUP($P23,'led2'!$E$2:$AE$200,'EXPORT Graph'!$B$11+3,FALSE))</f>
        <v>#N/A</v>
      </c>
      <c r="S23" t="e">
        <f>IF('EXPORT Graph'!$B$11=1,P23,VLOOKUP($P23,'led3'!$E$2:$AD$200,'EXPORT Graph'!$B$11+3,FALSE))</f>
        <v>#N/A</v>
      </c>
      <c r="T23" t="e">
        <f>IF('EXPORT Graph'!$B$10=1,P23,VLOOKUP($P23,'led1'!$E$3:$AE$220,'EXPORT Graph'!$B$10+3,FALSE))</f>
        <v>#N/A</v>
      </c>
      <c r="U23" t="e">
        <f>IF('EXPORT Graph'!$B$10=1,P23,VLOOKUP($P23,'led2'!$E$2:$AE$200,'EXPORT Graph'!$B$10+3,FALSE))</f>
        <v>#N/A</v>
      </c>
      <c r="V23" t="e">
        <f>IF('EXPORT Graph'!$B$10=1,P23,VLOOKUP($P23,'led3'!$E$2:$AD$200,'EXPORT Graph'!$B$10+3,FALSE))</f>
        <v>#N/A</v>
      </c>
      <c r="X23" t="e">
        <f>IF(#REF!=1,P23,VLOOKUP($P23,'led1'!$E$3:$AE$220,#REF!+3,FALSE))</f>
        <v>#REF!</v>
      </c>
      <c r="Y23" t="e">
        <f>IF(#REF!=1,P23,VLOOKUP($P23,'led2'!$E$2:$AE$200,#REF!+3,FALSE))</f>
        <v>#REF!</v>
      </c>
      <c r="Z23" t="e">
        <f>IF(#REF!=1,P23,VLOOKUP($P23,'led3'!$E$2:$AD$200,#REF!+3,FALSE))</f>
        <v>#REF!</v>
      </c>
      <c r="AA23" t="e">
        <f>VLOOKUP($P23,'led1'!$E$3:$AE$220,CHARACTERIZE!$D$1+3,FALSE)</f>
        <v>#N/A</v>
      </c>
      <c r="AB23" t="e">
        <f>VLOOKUP($P23,'led2'!$E$2:$AE$200,CHARACTERIZE!$D$1+3,FALSE)</f>
        <v>#N/A</v>
      </c>
      <c r="AC23" t="e">
        <f>VLOOKUP($P23,'led3'!$E$2:$AD$200,CHARACTERIZE!$D$1+3,FALSE)</f>
        <v>#N/A</v>
      </c>
      <c r="AE23" t="e">
        <f>IF(#REF!=1,P23,VLOOKUP($P23,'led1'!$E$3:$AE$220,#REF!+3,FALSE))</f>
        <v>#REF!</v>
      </c>
      <c r="AF23" t="e">
        <f>IF(#REF!=1,P23,VLOOKUP($P23,'led2'!$E$2:$AE$200,#REF!+3,FALSE))</f>
        <v>#REF!</v>
      </c>
      <c r="AG23" t="e">
        <f>IF(#REF!=1,P23,VLOOKUP($P23,'led3'!$E$2:$AD$200,#REF!+3,FALSE))</f>
        <v>#REF!</v>
      </c>
      <c r="AH23" t="e">
        <f>VLOOKUP($P23,'led1'!$E$3:$AE$220,CHARACTERIZE!$E$1+3,FALSE)</f>
        <v>#N/A</v>
      </c>
      <c r="AI23" t="e">
        <f>VLOOKUP($P23,'led2'!$E$2:$AE$200,CHARACTERIZE!$E$1+3,FALSE)</f>
        <v>#N/A</v>
      </c>
      <c r="AJ23" t="e">
        <f>VLOOKUP($P23,'led3'!$E$2:$AD$200,CHARACTERIZE!$E$1+3,FALSE)</f>
        <v>#N/A</v>
      </c>
      <c r="AL23" t="e">
        <f>IF(#REF!=1,P23,VLOOKUP($P23,'led1'!$E$3:$AE$220,#REF!+3,FALSE))</f>
        <v>#REF!</v>
      </c>
      <c r="AM23" t="e">
        <f>IF(#REF!=1,P23,VLOOKUP($P23,'led2'!$E$2:$AE$200,#REF!+3,FALSE))</f>
        <v>#REF!</v>
      </c>
      <c r="AN23" t="e">
        <f>IF(#REF!=1,P23,VLOOKUP($P23,'led3'!$E$2:$AD$200,#REF!+3,FALSE))</f>
        <v>#REF!</v>
      </c>
      <c r="AO23" t="e">
        <f>VLOOKUP($P23,'led1'!$E$3:$AE$220,CHARACTERIZE!$F$1+3,FALSE)</f>
        <v>#N/A</v>
      </c>
      <c r="AP23" t="e">
        <f>VLOOKUP($P23,'led2'!$E$2:$AE$200,CHARACTERIZE!$F$1+3,FALSE)</f>
        <v>#N/A</v>
      </c>
      <c r="AQ23" t="e">
        <f>VLOOKUP($P23,'led3'!$E$2:$AD$200,CHARACTERIZE!$F$1+3,FALSE)</f>
        <v>#N/A</v>
      </c>
    </row>
    <row r="24" spans="1:43">
      <c r="A24">
        <v>22</v>
      </c>
      <c r="B24">
        <f>INDEX(Models!$U$3:$CM$1963,CHARACTERIZE!$D$6*2-1,$A24)</f>
        <v>0</v>
      </c>
      <c r="C24">
        <f>INDEX(Models!$U$3:$CM$1963,CHARACTERIZE!$D$6*2,$A24)</f>
        <v>0</v>
      </c>
      <c r="D24" t="str">
        <f t="shared" si="0"/>
        <v/>
      </c>
      <c r="E24" t="str">
        <f t="shared" si="1"/>
        <v/>
      </c>
      <c r="F24">
        <f>INDEX(Models!$U$3:$CM$1963,CHARACTERIZE!$I$6*2-1,$A24)</f>
        <v>0</v>
      </c>
      <c r="G24">
        <f>INDEX(Models!$U$3:$CM$1963,CHARACTERIZE!$I$6*2,$A24)</f>
        <v>0</v>
      </c>
      <c r="H24" t="str">
        <f t="shared" si="2"/>
        <v/>
      </c>
      <c r="I24" t="str">
        <f t="shared" si="3"/>
        <v/>
      </c>
      <c r="J24">
        <f>INDEX(Models!$U$3:$CM$1963,CHARACTERIZE!$N$6*2-1,$A24)</f>
        <v>0</v>
      </c>
      <c r="K24">
        <f>INDEX(Models!$U$3:$CM$1963,CHARACTERIZE!$N$6*2,$A24)</f>
        <v>0</v>
      </c>
      <c r="L24" t="str">
        <f t="shared" si="4"/>
        <v/>
      </c>
      <c r="M24" t="str">
        <f t="shared" si="5"/>
        <v/>
      </c>
      <c r="P24" s="3">
        <v>5.1999999999999998E-2</v>
      </c>
      <c r="Q24" t="e">
        <f>IF('EXPORT Graph'!$B$11=1,P24,VLOOKUP($P24,'led1'!$E$3:$AE$220,'EXPORT Graph'!$B$11+3,FALSE))</f>
        <v>#N/A</v>
      </c>
      <c r="R24" t="e">
        <f>IF('EXPORT Graph'!$B$11=1,P24,VLOOKUP($P24,'led2'!$E$2:$AE$200,'EXPORT Graph'!$B$11+3,FALSE))</f>
        <v>#N/A</v>
      </c>
      <c r="S24" t="e">
        <f>IF('EXPORT Graph'!$B$11=1,P24,VLOOKUP($P24,'led3'!$E$2:$AD$200,'EXPORT Graph'!$B$11+3,FALSE))</f>
        <v>#N/A</v>
      </c>
      <c r="T24" t="e">
        <f>IF('EXPORT Graph'!$B$10=1,P24,VLOOKUP($P24,'led1'!$E$3:$AE$220,'EXPORT Graph'!$B$10+3,FALSE))</f>
        <v>#N/A</v>
      </c>
      <c r="U24" t="e">
        <f>IF('EXPORT Graph'!$B$10=1,P24,VLOOKUP($P24,'led2'!$E$2:$AE$200,'EXPORT Graph'!$B$10+3,FALSE))</f>
        <v>#N/A</v>
      </c>
      <c r="V24" t="e">
        <f>IF('EXPORT Graph'!$B$10=1,P24,VLOOKUP($P24,'led3'!$E$2:$AD$200,'EXPORT Graph'!$B$10+3,FALSE))</f>
        <v>#N/A</v>
      </c>
      <c r="X24" t="e">
        <f>IF(#REF!=1,P24,VLOOKUP($P24,'led1'!$E$3:$AE$220,#REF!+3,FALSE))</f>
        <v>#REF!</v>
      </c>
      <c r="Y24" t="e">
        <f>IF(#REF!=1,P24,VLOOKUP($P24,'led2'!$E$2:$AE$200,#REF!+3,FALSE))</f>
        <v>#REF!</v>
      </c>
      <c r="Z24" t="e">
        <f>IF(#REF!=1,P24,VLOOKUP($P24,'led3'!$E$2:$AD$200,#REF!+3,FALSE))</f>
        <v>#REF!</v>
      </c>
      <c r="AA24" t="e">
        <f>VLOOKUP($P24,'led1'!$E$3:$AE$220,CHARACTERIZE!$D$1+3,FALSE)</f>
        <v>#N/A</v>
      </c>
      <c r="AB24" t="e">
        <f>VLOOKUP($P24,'led2'!$E$2:$AE$200,CHARACTERIZE!$D$1+3,FALSE)</f>
        <v>#N/A</v>
      </c>
      <c r="AC24" t="e">
        <f>VLOOKUP($P24,'led3'!$E$2:$AD$200,CHARACTERIZE!$D$1+3,FALSE)</f>
        <v>#N/A</v>
      </c>
      <c r="AE24" t="e">
        <f>IF(#REF!=1,P24,VLOOKUP($P24,'led1'!$E$3:$AE$220,#REF!+3,FALSE))</f>
        <v>#REF!</v>
      </c>
      <c r="AF24" t="e">
        <f>IF(#REF!=1,P24,VLOOKUP($P24,'led2'!$E$2:$AE$200,#REF!+3,FALSE))</f>
        <v>#REF!</v>
      </c>
      <c r="AG24" t="e">
        <f>IF(#REF!=1,P24,VLOOKUP($P24,'led3'!$E$2:$AD$200,#REF!+3,FALSE))</f>
        <v>#REF!</v>
      </c>
      <c r="AH24" t="e">
        <f>VLOOKUP($P24,'led1'!$E$3:$AE$220,CHARACTERIZE!$E$1+3,FALSE)</f>
        <v>#N/A</v>
      </c>
      <c r="AI24" t="e">
        <f>VLOOKUP($P24,'led2'!$E$2:$AE$200,CHARACTERIZE!$E$1+3,FALSE)</f>
        <v>#N/A</v>
      </c>
      <c r="AJ24" t="e">
        <f>VLOOKUP($P24,'led3'!$E$2:$AD$200,CHARACTERIZE!$E$1+3,FALSE)</f>
        <v>#N/A</v>
      </c>
      <c r="AL24" t="e">
        <f>IF(#REF!=1,P24,VLOOKUP($P24,'led1'!$E$3:$AE$220,#REF!+3,FALSE))</f>
        <v>#REF!</v>
      </c>
      <c r="AM24" t="e">
        <f>IF(#REF!=1,P24,VLOOKUP($P24,'led2'!$E$2:$AE$200,#REF!+3,FALSE))</f>
        <v>#REF!</v>
      </c>
      <c r="AN24" t="e">
        <f>IF(#REF!=1,P24,VLOOKUP($P24,'led3'!$E$2:$AD$200,#REF!+3,FALSE))</f>
        <v>#REF!</v>
      </c>
      <c r="AO24" t="e">
        <f>VLOOKUP($P24,'led1'!$E$3:$AE$220,CHARACTERIZE!$F$1+3,FALSE)</f>
        <v>#N/A</v>
      </c>
      <c r="AP24" t="e">
        <f>VLOOKUP($P24,'led2'!$E$2:$AE$200,CHARACTERIZE!$F$1+3,FALSE)</f>
        <v>#N/A</v>
      </c>
      <c r="AQ24" t="e">
        <f>VLOOKUP($P24,'led3'!$E$2:$AD$200,CHARACTERIZE!$F$1+3,FALSE)</f>
        <v>#N/A</v>
      </c>
    </row>
    <row r="25" spans="1:43">
      <c r="A25">
        <v>23</v>
      </c>
      <c r="B25">
        <f>INDEX(Models!$U$3:$CM$1963,CHARACTERIZE!$D$6*2-1,$A25)</f>
        <v>0</v>
      </c>
      <c r="C25">
        <f>INDEX(Models!$U$3:$CM$1963,CHARACTERIZE!$D$6*2,$A25)</f>
        <v>0</v>
      </c>
      <c r="D25" t="str">
        <f t="shared" si="0"/>
        <v/>
      </c>
      <c r="E25" t="str">
        <f t="shared" si="1"/>
        <v/>
      </c>
      <c r="F25">
        <f>INDEX(Models!$U$3:$CM$1963,CHARACTERIZE!$I$6*2-1,$A25)</f>
        <v>0</v>
      </c>
      <c r="G25">
        <f>INDEX(Models!$U$3:$CM$1963,CHARACTERIZE!$I$6*2,$A25)</f>
        <v>0</v>
      </c>
      <c r="H25" t="str">
        <f t="shared" si="2"/>
        <v/>
      </c>
      <c r="I25" t="str">
        <f t="shared" si="3"/>
        <v/>
      </c>
      <c r="J25">
        <f>INDEX(Models!$U$3:$CM$1963,CHARACTERIZE!$N$6*2-1,$A25)</f>
        <v>0</v>
      </c>
      <c r="K25">
        <f>INDEX(Models!$U$3:$CM$1963,CHARACTERIZE!$N$6*2,$A25)</f>
        <v>0</v>
      </c>
      <c r="L25" t="str">
        <f t="shared" si="4"/>
        <v/>
      </c>
      <c r="M25" t="str">
        <f t="shared" si="5"/>
        <v/>
      </c>
      <c r="P25" s="3">
        <v>5.3999999999999999E-2</v>
      </c>
      <c r="Q25" t="e">
        <f>IF('EXPORT Graph'!$B$11=1,P25,VLOOKUP($P25,'led1'!$E$3:$AE$220,'EXPORT Graph'!$B$11+3,FALSE))</f>
        <v>#N/A</v>
      </c>
      <c r="R25" t="e">
        <f>IF('EXPORT Graph'!$B$11=1,P25,VLOOKUP($P25,'led2'!$E$2:$AE$200,'EXPORT Graph'!$B$11+3,FALSE))</f>
        <v>#N/A</v>
      </c>
      <c r="S25" t="e">
        <f>IF('EXPORT Graph'!$B$11=1,P25,VLOOKUP($P25,'led3'!$E$2:$AD$200,'EXPORT Graph'!$B$11+3,FALSE))</f>
        <v>#N/A</v>
      </c>
      <c r="T25" t="e">
        <f>IF('EXPORT Graph'!$B$10=1,P25,VLOOKUP($P25,'led1'!$E$3:$AE$220,'EXPORT Graph'!$B$10+3,FALSE))</f>
        <v>#N/A</v>
      </c>
      <c r="U25" t="e">
        <f>IF('EXPORT Graph'!$B$10=1,P25,VLOOKUP($P25,'led2'!$E$2:$AE$200,'EXPORT Graph'!$B$10+3,FALSE))</f>
        <v>#N/A</v>
      </c>
      <c r="V25" t="e">
        <f>IF('EXPORT Graph'!$B$10=1,P25,VLOOKUP($P25,'led3'!$E$2:$AD$200,'EXPORT Graph'!$B$10+3,FALSE))</f>
        <v>#N/A</v>
      </c>
      <c r="X25" t="e">
        <f>IF(#REF!=1,P25,VLOOKUP($P25,'led1'!$E$3:$AE$220,#REF!+3,FALSE))</f>
        <v>#REF!</v>
      </c>
      <c r="Y25" t="e">
        <f>IF(#REF!=1,P25,VLOOKUP($P25,'led2'!$E$2:$AE$200,#REF!+3,FALSE))</f>
        <v>#REF!</v>
      </c>
      <c r="Z25" t="e">
        <f>IF(#REF!=1,P25,VLOOKUP($P25,'led3'!$E$2:$AD$200,#REF!+3,FALSE))</f>
        <v>#REF!</v>
      </c>
      <c r="AA25" t="e">
        <f>VLOOKUP($P25,'led1'!$E$3:$AE$220,CHARACTERIZE!$D$1+3,FALSE)</f>
        <v>#N/A</v>
      </c>
      <c r="AB25" t="e">
        <f>VLOOKUP($P25,'led2'!$E$2:$AE$200,CHARACTERIZE!$D$1+3,FALSE)</f>
        <v>#N/A</v>
      </c>
      <c r="AC25" t="e">
        <f>VLOOKUP($P25,'led3'!$E$2:$AD$200,CHARACTERIZE!$D$1+3,FALSE)</f>
        <v>#N/A</v>
      </c>
      <c r="AE25" t="e">
        <f>IF(#REF!=1,P25,VLOOKUP($P25,'led1'!$E$3:$AE$220,#REF!+3,FALSE))</f>
        <v>#REF!</v>
      </c>
      <c r="AF25" t="e">
        <f>IF(#REF!=1,P25,VLOOKUP($P25,'led2'!$E$2:$AE$200,#REF!+3,FALSE))</f>
        <v>#REF!</v>
      </c>
      <c r="AG25" t="e">
        <f>IF(#REF!=1,P25,VLOOKUP($P25,'led3'!$E$2:$AD$200,#REF!+3,FALSE))</f>
        <v>#REF!</v>
      </c>
      <c r="AH25" t="e">
        <f>VLOOKUP($P25,'led1'!$E$3:$AE$220,CHARACTERIZE!$E$1+3,FALSE)</f>
        <v>#N/A</v>
      </c>
      <c r="AI25" t="e">
        <f>VLOOKUP($P25,'led2'!$E$2:$AE$200,CHARACTERIZE!$E$1+3,FALSE)</f>
        <v>#N/A</v>
      </c>
      <c r="AJ25" t="e">
        <f>VLOOKUP($P25,'led3'!$E$2:$AD$200,CHARACTERIZE!$E$1+3,FALSE)</f>
        <v>#N/A</v>
      </c>
      <c r="AL25" t="e">
        <f>IF(#REF!=1,P25,VLOOKUP($P25,'led1'!$E$3:$AE$220,#REF!+3,FALSE))</f>
        <v>#REF!</v>
      </c>
      <c r="AM25" t="e">
        <f>IF(#REF!=1,P25,VLOOKUP($P25,'led2'!$E$2:$AE$200,#REF!+3,FALSE))</f>
        <v>#REF!</v>
      </c>
      <c r="AN25" t="e">
        <f>IF(#REF!=1,P25,VLOOKUP($P25,'led3'!$E$2:$AD$200,#REF!+3,FALSE))</f>
        <v>#REF!</v>
      </c>
      <c r="AO25" t="e">
        <f>VLOOKUP($P25,'led1'!$E$3:$AE$220,CHARACTERIZE!$F$1+3,FALSE)</f>
        <v>#N/A</v>
      </c>
      <c r="AP25" t="e">
        <f>VLOOKUP($P25,'led2'!$E$2:$AE$200,CHARACTERIZE!$F$1+3,FALSE)</f>
        <v>#N/A</v>
      </c>
      <c r="AQ25" t="e">
        <f>VLOOKUP($P25,'led3'!$E$2:$AD$200,CHARACTERIZE!$F$1+3,FALSE)</f>
        <v>#N/A</v>
      </c>
    </row>
    <row r="26" spans="1:43">
      <c r="A26">
        <v>24</v>
      </c>
      <c r="B26">
        <f>INDEX(Models!$U$3:$CM$1963,CHARACTERIZE!$D$6*2-1,$A26)</f>
        <v>0</v>
      </c>
      <c r="C26">
        <f>INDEX(Models!$U$3:$CM$1963,CHARACTERIZE!$D$6*2,$A26)</f>
        <v>0</v>
      </c>
      <c r="D26" t="str">
        <f t="shared" si="0"/>
        <v/>
      </c>
      <c r="E26" t="str">
        <f t="shared" si="1"/>
        <v/>
      </c>
      <c r="F26">
        <f>INDEX(Models!$U$3:$CM$1963,CHARACTERIZE!$I$6*2-1,$A26)</f>
        <v>0</v>
      </c>
      <c r="G26">
        <f>INDEX(Models!$U$3:$CM$1963,CHARACTERIZE!$I$6*2,$A26)</f>
        <v>0</v>
      </c>
      <c r="H26" t="str">
        <f t="shared" si="2"/>
        <v/>
      </c>
      <c r="I26" t="str">
        <f t="shared" si="3"/>
        <v/>
      </c>
      <c r="J26">
        <f>INDEX(Models!$U$3:$CM$1963,CHARACTERIZE!$N$6*2-1,$A26)</f>
        <v>0</v>
      </c>
      <c r="K26">
        <f>INDEX(Models!$U$3:$CM$1963,CHARACTERIZE!$N$6*2,$A26)</f>
        <v>0</v>
      </c>
      <c r="L26" t="str">
        <f t="shared" si="4"/>
        <v/>
      </c>
      <c r="M26" t="str">
        <f t="shared" si="5"/>
        <v/>
      </c>
      <c r="P26" s="3">
        <v>5.6000000000000001E-2</v>
      </c>
      <c r="Q26" t="e">
        <f>IF('EXPORT Graph'!$B$11=1,P26,VLOOKUP($P26,'led1'!$E$3:$AE$220,'EXPORT Graph'!$B$11+3,FALSE))</f>
        <v>#N/A</v>
      </c>
      <c r="R26" t="e">
        <f>IF('EXPORT Graph'!$B$11=1,P26,VLOOKUP($P26,'led2'!$E$2:$AE$200,'EXPORT Graph'!$B$11+3,FALSE))</f>
        <v>#N/A</v>
      </c>
      <c r="S26" t="e">
        <f>IF('EXPORT Graph'!$B$11=1,P26,VLOOKUP($P26,'led3'!$E$2:$AD$200,'EXPORT Graph'!$B$11+3,FALSE))</f>
        <v>#N/A</v>
      </c>
      <c r="T26" t="e">
        <f>IF('EXPORT Graph'!$B$10=1,P26,VLOOKUP($P26,'led1'!$E$3:$AE$220,'EXPORT Graph'!$B$10+3,FALSE))</f>
        <v>#N/A</v>
      </c>
      <c r="U26" t="e">
        <f>IF('EXPORT Graph'!$B$10=1,P26,VLOOKUP($P26,'led2'!$E$2:$AE$200,'EXPORT Graph'!$B$10+3,FALSE))</f>
        <v>#N/A</v>
      </c>
      <c r="V26" t="e">
        <f>IF('EXPORT Graph'!$B$10=1,P26,VLOOKUP($P26,'led3'!$E$2:$AD$200,'EXPORT Graph'!$B$10+3,FALSE))</f>
        <v>#N/A</v>
      </c>
      <c r="X26" t="e">
        <f>IF(#REF!=1,P26,VLOOKUP($P26,'led1'!$E$3:$AE$220,#REF!+3,FALSE))</f>
        <v>#REF!</v>
      </c>
      <c r="Y26" t="e">
        <f>IF(#REF!=1,P26,VLOOKUP($P26,'led2'!$E$2:$AE$200,#REF!+3,FALSE))</f>
        <v>#REF!</v>
      </c>
      <c r="Z26" t="e">
        <f>IF(#REF!=1,P26,VLOOKUP($P26,'led3'!$E$2:$AD$200,#REF!+3,FALSE))</f>
        <v>#REF!</v>
      </c>
      <c r="AA26" t="e">
        <f>VLOOKUP($P26,'led1'!$E$3:$AE$220,CHARACTERIZE!$D$1+3,FALSE)</f>
        <v>#N/A</v>
      </c>
      <c r="AB26" t="e">
        <f>VLOOKUP($P26,'led2'!$E$2:$AE$200,CHARACTERIZE!$D$1+3,FALSE)</f>
        <v>#N/A</v>
      </c>
      <c r="AC26" t="e">
        <f>VLOOKUP($P26,'led3'!$E$2:$AD$200,CHARACTERIZE!$D$1+3,FALSE)</f>
        <v>#N/A</v>
      </c>
      <c r="AE26" t="e">
        <f>IF(#REF!=1,P26,VLOOKUP($P26,'led1'!$E$3:$AE$220,#REF!+3,FALSE))</f>
        <v>#REF!</v>
      </c>
      <c r="AF26" t="e">
        <f>IF(#REF!=1,P26,VLOOKUP($P26,'led2'!$E$2:$AE$200,#REF!+3,FALSE))</f>
        <v>#REF!</v>
      </c>
      <c r="AG26" t="e">
        <f>IF(#REF!=1,P26,VLOOKUP($P26,'led3'!$E$2:$AD$200,#REF!+3,FALSE))</f>
        <v>#REF!</v>
      </c>
      <c r="AH26" t="e">
        <f>VLOOKUP($P26,'led1'!$E$3:$AE$220,CHARACTERIZE!$E$1+3,FALSE)</f>
        <v>#N/A</v>
      </c>
      <c r="AI26" t="e">
        <f>VLOOKUP($P26,'led2'!$E$2:$AE$200,CHARACTERIZE!$E$1+3,FALSE)</f>
        <v>#N/A</v>
      </c>
      <c r="AJ26" t="e">
        <f>VLOOKUP($P26,'led3'!$E$2:$AD$200,CHARACTERIZE!$E$1+3,FALSE)</f>
        <v>#N/A</v>
      </c>
      <c r="AL26" t="e">
        <f>IF(#REF!=1,P26,VLOOKUP($P26,'led1'!$E$3:$AE$220,#REF!+3,FALSE))</f>
        <v>#REF!</v>
      </c>
      <c r="AM26" t="e">
        <f>IF(#REF!=1,P26,VLOOKUP($P26,'led2'!$E$2:$AE$200,#REF!+3,FALSE))</f>
        <v>#REF!</v>
      </c>
      <c r="AN26" t="e">
        <f>IF(#REF!=1,P26,VLOOKUP($P26,'led3'!$E$2:$AD$200,#REF!+3,FALSE))</f>
        <v>#REF!</v>
      </c>
      <c r="AO26" t="e">
        <f>VLOOKUP($P26,'led1'!$E$3:$AE$220,CHARACTERIZE!$F$1+3,FALSE)</f>
        <v>#N/A</v>
      </c>
      <c r="AP26" t="e">
        <f>VLOOKUP($P26,'led2'!$E$2:$AE$200,CHARACTERIZE!$F$1+3,FALSE)</f>
        <v>#N/A</v>
      </c>
      <c r="AQ26" t="e">
        <f>VLOOKUP($P26,'led3'!$E$2:$AD$200,CHARACTERIZE!$F$1+3,FALSE)</f>
        <v>#N/A</v>
      </c>
    </row>
    <row r="27" spans="1:43">
      <c r="A27">
        <v>25</v>
      </c>
      <c r="B27">
        <f>INDEX(Models!$U$3:$CM$1963,CHARACTERIZE!$D$6*2-1,$A27)</f>
        <v>0</v>
      </c>
      <c r="C27">
        <f>INDEX(Models!$U$3:$CM$1963,CHARACTERIZE!$D$6*2,$A27)</f>
        <v>0</v>
      </c>
      <c r="D27" t="str">
        <f t="shared" si="0"/>
        <v/>
      </c>
      <c r="E27" t="str">
        <f t="shared" si="1"/>
        <v/>
      </c>
      <c r="F27">
        <f>INDEX(Models!$U$3:$CM$1963,CHARACTERIZE!$I$6*2-1,$A27)</f>
        <v>0</v>
      </c>
      <c r="G27">
        <f>INDEX(Models!$U$3:$CM$1963,CHARACTERIZE!$I$6*2,$A27)</f>
        <v>0</v>
      </c>
      <c r="H27" t="str">
        <f t="shared" si="2"/>
        <v/>
      </c>
      <c r="I27" t="str">
        <f t="shared" si="3"/>
        <v/>
      </c>
      <c r="J27">
        <f>INDEX(Models!$U$3:$CM$1963,CHARACTERIZE!$N$6*2-1,$A27)</f>
        <v>0</v>
      </c>
      <c r="K27">
        <f>INDEX(Models!$U$3:$CM$1963,CHARACTERIZE!$N$6*2,$A27)</f>
        <v>0</v>
      </c>
      <c r="L27" t="str">
        <f t="shared" si="4"/>
        <v/>
      </c>
      <c r="M27" t="str">
        <f t="shared" si="5"/>
        <v/>
      </c>
      <c r="P27" s="3">
        <v>5.8000000000000003E-2</v>
      </c>
      <c r="Q27" t="e">
        <f>IF('EXPORT Graph'!$B$11=1,P27,VLOOKUP($P27,'led1'!$E$3:$AE$220,'EXPORT Graph'!$B$11+3,FALSE))</f>
        <v>#N/A</v>
      </c>
      <c r="R27" t="e">
        <f>IF('EXPORT Graph'!$B$11=1,P27,VLOOKUP($P27,'led2'!$E$2:$AE$200,'EXPORT Graph'!$B$11+3,FALSE))</f>
        <v>#N/A</v>
      </c>
      <c r="S27" t="e">
        <f>IF('EXPORT Graph'!$B$11=1,P27,VLOOKUP($P27,'led3'!$E$2:$AD$200,'EXPORT Graph'!$B$11+3,FALSE))</f>
        <v>#N/A</v>
      </c>
      <c r="T27" t="e">
        <f>IF('EXPORT Graph'!$B$10=1,P27,VLOOKUP($P27,'led1'!$E$3:$AE$220,'EXPORT Graph'!$B$10+3,FALSE))</f>
        <v>#N/A</v>
      </c>
      <c r="U27" t="e">
        <f>IF('EXPORT Graph'!$B$10=1,P27,VLOOKUP($P27,'led2'!$E$2:$AE$200,'EXPORT Graph'!$B$10+3,FALSE))</f>
        <v>#N/A</v>
      </c>
      <c r="V27" t="e">
        <f>IF('EXPORT Graph'!$B$10=1,P27,VLOOKUP($P27,'led3'!$E$2:$AD$200,'EXPORT Graph'!$B$10+3,FALSE))</f>
        <v>#N/A</v>
      </c>
      <c r="X27" t="e">
        <f>IF(#REF!=1,P27,VLOOKUP($P27,'led1'!$E$3:$AE$220,#REF!+3,FALSE))</f>
        <v>#REF!</v>
      </c>
      <c r="Y27" t="e">
        <f>IF(#REF!=1,P27,VLOOKUP($P27,'led2'!$E$2:$AE$200,#REF!+3,FALSE))</f>
        <v>#REF!</v>
      </c>
      <c r="Z27" t="e">
        <f>IF(#REF!=1,P27,VLOOKUP($P27,'led3'!$E$2:$AD$200,#REF!+3,FALSE))</f>
        <v>#REF!</v>
      </c>
      <c r="AA27" t="e">
        <f>VLOOKUP($P27,'led1'!$E$3:$AE$220,CHARACTERIZE!$D$1+3,FALSE)</f>
        <v>#N/A</v>
      </c>
      <c r="AB27" t="e">
        <f>VLOOKUP($P27,'led2'!$E$2:$AE$200,CHARACTERIZE!$D$1+3,FALSE)</f>
        <v>#N/A</v>
      </c>
      <c r="AC27" t="e">
        <f>VLOOKUP($P27,'led3'!$E$2:$AD$200,CHARACTERIZE!$D$1+3,FALSE)</f>
        <v>#N/A</v>
      </c>
      <c r="AE27" t="e">
        <f>IF(#REF!=1,P27,VLOOKUP($P27,'led1'!$E$3:$AE$220,#REF!+3,FALSE))</f>
        <v>#REF!</v>
      </c>
      <c r="AF27" t="e">
        <f>IF(#REF!=1,P27,VLOOKUP($P27,'led2'!$E$2:$AE$200,#REF!+3,FALSE))</f>
        <v>#REF!</v>
      </c>
      <c r="AG27" t="e">
        <f>IF(#REF!=1,P27,VLOOKUP($P27,'led3'!$E$2:$AD$200,#REF!+3,FALSE))</f>
        <v>#REF!</v>
      </c>
      <c r="AH27" t="e">
        <f>VLOOKUP($P27,'led1'!$E$3:$AE$220,CHARACTERIZE!$E$1+3,FALSE)</f>
        <v>#N/A</v>
      </c>
      <c r="AI27" t="e">
        <f>VLOOKUP($P27,'led2'!$E$2:$AE$200,CHARACTERIZE!$E$1+3,FALSE)</f>
        <v>#N/A</v>
      </c>
      <c r="AJ27" t="e">
        <f>VLOOKUP($P27,'led3'!$E$2:$AD$200,CHARACTERIZE!$E$1+3,FALSE)</f>
        <v>#N/A</v>
      </c>
      <c r="AL27" t="e">
        <f>IF(#REF!=1,P27,VLOOKUP($P27,'led1'!$E$3:$AE$220,#REF!+3,FALSE))</f>
        <v>#REF!</v>
      </c>
      <c r="AM27" t="e">
        <f>IF(#REF!=1,P27,VLOOKUP($P27,'led2'!$E$2:$AE$200,#REF!+3,FALSE))</f>
        <v>#REF!</v>
      </c>
      <c r="AN27" t="e">
        <f>IF(#REF!=1,P27,VLOOKUP($P27,'led3'!$E$2:$AD$200,#REF!+3,FALSE))</f>
        <v>#REF!</v>
      </c>
      <c r="AO27" t="e">
        <f>VLOOKUP($P27,'led1'!$E$3:$AE$220,CHARACTERIZE!$F$1+3,FALSE)</f>
        <v>#N/A</v>
      </c>
      <c r="AP27" t="e">
        <f>VLOOKUP($P27,'led2'!$E$2:$AE$200,CHARACTERIZE!$F$1+3,FALSE)</f>
        <v>#N/A</v>
      </c>
      <c r="AQ27" t="e">
        <f>VLOOKUP($P27,'led3'!$E$2:$AD$200,CHARACTERIZE!$F$1+3,FALSE)</f>
        <v>#N/A</v>
      </c>
    </row>
    <row r="28" spans="1:43">
      <c r="A28">
        <v>26</v>
      </c>
      <c r="B28">
        <f>INDEX(Models!$U$3:$CM$1963,CHARACTERIZE!$D$6*2-1,$A28)</f>
        <v>0</v>
      </c>
      <c r="C28">
        <f>INDEX(Models!$U$3:$CM$1963,CHARACTERIZE!$D$6*2,$A28)</f>
        <v>0</v>
      </c>
      <c r="D28" t="str">
        <f t="shared" ref="D28:D33" si="6">IF(B28=0,"",B28&amp;" ["&amp;E28&amp;"]")</f>
        <v/>
      </c>
      <c r="E28" t="str">
        <f t="shared" ref="E28:E33" si="7">IF(C28=0,"",C28)</f>
        <v/>
      </c>
      <c r="F28">
        <f>INDEX(Models!$U$3:$CM$1963,CHARACTERIZE!$I$6*2-1,$A28)</f>
        <v>0</v>
      </c>
      <c r="G28">
        <f>INDEX(Models!$U$3:$CM$1963,CHARACTERIZE!$I$6*2,$A28)</f>
        <v>0</v>
      </c>
      <c r="H28" t="str">
        <f t="shared" ref="H28:H33" si="8">IF(F28=0,"",F28&amp;" ["&amp;I28&amp;"]")</f>
        <v/>
      </c>
      <c r="I28" t="str">
        <f t="shared" ref="I28:I33" si="9">IF(G28=0,"",G28)</f>
        <v/>
      </c>
      <c r="J28">
        <f>INDEX(Models!$U$3:$CM$1963,CHARACTERIZE!$N$6*2-1,$A28)</f>
        <v>0</v>
      </c>
      <c r="K28">
        <f>INDEX(Models!$U$3:$CM$1963,CHARACTERIZE!$N$6*2,$A28)</f>
        <v>0</v>
      </c>
      <c r="L28" t="str">
        <f t="shared" ref="L28:L33" si="10">IF(J28=0,"",J28&amp;" ["&amp;M28&amp;"]")</f>
        <v/>
      </c>
      <c r="M28" t="str">
        <f t="shared" ref="M28:M33" si="11">IF(K28=0,"",K28)</f>
        <v/>
      </c>
      <c r="P28" s="3">
        <v>0.06</v>
      </c>
      <c r="Q28" t="e">
        <f>IF('EXPORT Graph'!$B$11=1,P28,VLOOKUP($P28,'led1'!$E$3:$AE$220,'EXPORT Graph'!$B$11+3,FALSE))</f>
        <v>#N/A</v>
      </c>
      <c r="R28" t="e">
        <f>IF('EXPORT Graph'!$B$11=1,P28,VLOOKUP($P28,'led2'!$E$2:$AE$200,'EXPORT Graph'!$B$11+3,FALSE))</f>
        <v>#N/A</v>
      </c>
      <c r="S28" t="e">
        <f>IF('EXPORT Graph'!$B$11=1,P28,VLOOKUP($P28,'led3'!$E$2:$AD$200,'EXPORT Graph'!$B$11+3,FALSE))</f>
        <v>#N/A</v>
      </c>
      <c r="T28" t="e">
        <f>IF('EXPORT Graph'!$B$10=1,P28,VLOOKUP($P28,'led1'!$E$3:$AE$220,'EXPORT Graph'!$B$10+3,FALSE))</f>
        <v>#N/A</v>
      </c>
      <c r="U28" t="e">
        <f>IF('EXPORT Graph'!$B$10=1,P28,VLOOKUP($P28,'led2'!$E$2:$AE$200,'EXPORT Graph'!$B$10+3,FALSE))</f>
        <v>#N/A</v>
      </c>
      <c r="V28" t="e">
        <f>IF('EXPORT Graph'!$B$10=1,P28,VLOOKUP($P28,'led3'!$E$2:$AD$200,'EXPORT Graph'!$B$10+3,FALSE))</f>
        <v>#N/A</v>
      </c>
      <c r="X28" t="e">
        <f>IF(#REF!=1,P28,VLOOKUP($P28,'led1'!$E$3:$AE$220,#REF!+3,FALSE))</f>
        <v>#REF!</v>
      </c>
      <c r="Y28" t="e">
        <f>IF(#REF!=1,P28,VLOOKUP($P28,'led2'!$E$2:$AE$200,#REF!+3,FALSE))</f>
        <v>#REF!</v>
      </c>
      <c r="Z28" t="e">
        <f>IF(#REF!=1,P28,VLOOKUP($P28,'led3'!$E$2:$AD$200,#REF!+3,FALSE))</f>
        <v>#REF!</v>
      </c>
      <c r="AA28" t="e">
        <f>VLOOKUP($P28,'led1'!$E$3:$AE$220,CHARACTERIZE!$D$1+3,FALSE)</f>
        <v>#N/A</v>
      </c>
      <c r="AB28" t="e">
        <f>VLOOKUP($P28,'led2'!$E$2:$AE$200,CHARACTERIZE!$D$1+3,FALSE)</f>
        <v>#N/A</v>
      </c>
      <c r="AC28" t="e">
        <f>VLOOKUP($P28,'led3'!$E$2:$AD$200,CHARACTERIZE!$D$1+3,FALSE)</f>
        <v>#N/A</v>
      </c>
      <c r="AE28" t="e">
        <f>IF(#REF!=1,P28,VLOOKUP($P28,'led1'!$E$3:$AE$220,#REF!+3,FALSE))</f>
        <v>#REF!</v>
      </c>
      <c r="AF28" t="e">
        <f>IF(#REF!=1,P28,VLOOKUP($P28,'led2'!$E$2:$AE$200,#REF!+3,FALSE))</f>
        <v>#REF!</v>
      </c>
      <c r="AG28" t="e">
        <f>IF(#REF!=1,P28,VLOOKUP($P28,'led3'!$E$2:$AD$200,#REF!+3,FALSE))</f>
        <v>#REF!</v>
      </c>
      <c r="AH28" t="e">
        <f>VLOOKUP($P28,'led1'!$E$3:$AE$220,CHARACTERIZE!$E$1+3,FALSE)</f>
        <v>#N/A</v>
      </c>
      <c r="AI28" t="e">
        <f>VLOOKUP($P28,'led2'!$E$2:$AE$200,CHARACTERIZE!$E$1+3,FALSE)</f>
        <v>#N/A</v>
      </c>
      <c r="AJ28" t="e">
        <f>VLOOKUP($P28,'led3'!$E$2:$AD$200,CHARACTERIZE!$E$1+3,FALSE)</f>
        <v>#N/A</v>
      </c>
      <c r="AL28" t="e">
        <f>IF(#REF!=1,P28,VLOOKUP($P28,'led1'!$E$3:$AE$220,#REF!+3,FALSE))</f>
        <v>#REF!</v>
      </c>
      <c r="AM28" t="e">
        <f>IF(#REF!=1,P28,VLOOKUP($P28,'led2'!$E$2:$AE$200,#REF!+3,FALSE))</f>
        <v>#REF!</v>
      </c>
      <c r="AN28" t="e">
        <f>IF(#REF!=1,P28,VLOOKUP($P28,'led3'!$E$2:$AD$200,#REF!+3,FALSE))</f>
        <v>#REF!</v>
      </c>
      <c r="AO28" t="e">
        <f>VLOOKUP($P28,'led1'!$E$3:$AE$220,CHARACTERIZE!$F$1+3,FALSE)</f>
        <v>#N/A</v>
      </c>
      <c r="AP28" t="e">
        <f>VLOOKUP($P28,'led2'!$E$2:$AE$200,CHARACTERIZE!$F$1+3,FALSE)</f>
        <v>#N/A</v>
      </c>
      <c r="AQ28" t="e">
        <f>VLOOKUP($P28,'led3'!$E$2:$AD$200,CHARACTERIZE!$F$1+3,FALSE)</f>
        <v>#N/A</v>
      </c>
    </row>
    <row r="29" spans="1:43">
      <c r="A29">
        <v>27</v>
      </c>
      <c r="B29">
        <f>INDEX(Models!$U$3:$CM$1963,CHARACTERIZE!$D$6*2-1,$A29)</f>
        <v>0</v>
      </c>
      <c r="C29">
        <f>INDEX(Models!$U$3:$CM$1963,CHARACTERIZE!$D$6*2,$A29)</f>
        <v>0</v>
      </c>
      <c r="D29" t="str">
        <f t="shared" si="6"/>
        <v/>
      </c>
      <c r="E29" t="str">
        <f t="shared" si="7"/>
        <v/>
      </c>
      <c r="F29">
        <f>INDEX(Models!$U$3:$CM$1963,CHARACTERIZE!$I$6*2-1,$A29)</f>
        <v>0</v>
      </c>
      <c r="G29">
        <f>INDEX(Models!$U$3:$CM$1963,CHARACTERIZE!$I$6*2,$A29)</f>
        <v>0</v>
      </c>
      <c r="H29" t="str">
        <f t="shared" si="8"/>
        <v/>
      </c>
      <c r="I29" t="str">
        <f t="shared" si="9"/>
        <v/>
      </c>
      <c r="J29">
        <f>INDEX(Models!$U$3:$CM$1963,CHARACTERIZE!$N$6*2-1,$A29)</f>
        <v>0</v>
      </c>
      <c r="K29">
        <f>INDEX(Models!$U$3:$CM$1963,CHARACTERIZE!$N$6*2,$A29)</f>
        <v>0</v>
      </c>
      <c r="L29" t="str">
        <f t="shared" si="10"/>
        <v/>
      </c>
      <c r="M29" t="str">
        <f t="shared" si="11"/>
        <v/>
      </c>
      <c r="P29" s="3">
        <v>6.2E-2</v>
      </c>
      <c r="Q29" t="e">
        <f>IF('EXPORT Graph'!$B$11=1,P29,VLOOKUP($P29,'led1'!$E$3:$AE$220,'EXPORT Graph'!$B$11+3,FALSE))</f>
        <v>#N/A</v>
      </c>
      <c r="R29" t="e">
        <f>IF('EXPORT Graph'!$B$11=1,P29,VLOOKUP($P29,'led2'!$E$2:$AE$200,'EXPORT Graph'!$B$11+3,FALSE))</f>
        <v>#N/A</v>
      </c>
      <c r="S29" t="e">
        <f>IF('EXPORT Graph'!$B$11=1,P29,VLOOKUP($P29,'led3'!$E$2:$AD$200,'EXPORT Graph'!$B$11+3,FALSE))</f>
        <v>#N/A</v>
      </c>
      <c r="T29" t="e">
        <f>IF('EXPORT Graph'!$B$10=1,P29,VLOOKUP($P29,'led1'!$E$3:$AE$220,'EXPORT Graph'!$B$10+3,FALSE))</f>
        <v>#N/A</v>
      </c>
      <c r="U29" t="e">
        <f>IF('EXPORT Graph'!$B$10=1,P29,VLOOKUP($P29,'led2'!$E$2:$AE$200,'EXPORT Graph'!$B$10+3,FALSE))</f>
        <v>#N/A</v>
      </c>
      <c r="V29" t="e">
        <f>IF('EXPORT Graph'!$B$10=1,P29,VLOOKUP($P29,'led3'!$E$2:$AD$200,'EXPORT Graph'!$B$10+3,FALSE))</f>
        <v>#N/A</v>
      </c>
      <c r="X29" t="e">
        <f>IF(#REF!=1,P29,VLOOKUP($P29,'led1'!$E$3:$AE$220,#REF!+3,FALSE))</f>
        <v>#REF!</v>
      </c>
      <c r="Y29" t="e">
        <f>IF(#REF!=1,P29,VLOOKUP($P29,'led2'!$E$2:$AE$200,#REF!+3,FALSE))</f>
        <v>#REF!</v>
      </c>
      <c r="Z29" t="e">
        <f>IF(#REF!=1,P29,VLOOKUP($P29,'led3'!$E$2:$AD$200,#REF!+3,FALSE))</f>
        <v>#REF!</v>
      </c>
      <c r="AA29" t="e">
        <f>VLOOKUP($P29,'led1'!$E$3:$AE$220,CHARACTERIZE!$D$1+3,FALSE)</f>
        <v>#N/A</v>
      </c>
      <c r="AB29" t="e">
        <f>VLOOKUP($P29,'led2'!$E$2:$AE$200,CHARACTERIZE!$D$1+3,FALSE)</f>
        <v>#N/A</v>
      </c>
      <c r="AC29" t="e">
        <f>VLOOKUP($P29,'led3'!$E$2:$AD$200,CHARACTERIZE!$D$1+3,FALSE)</f>
        <v>#N/A</v>
      </c>
      <c r="AE29" t="e">
        <f>IF(#REF!=1,P29,VLOOKUP($P29,'led1'!$E$3:$AE$220,#REF!+3,FALSE))</f>
        <v>#REF!</v>
      </c>
      <c r="AF29" t="e">
        <f>IF(#REF!=1,P29,VLOOKUP($P29,'led2'!$E$2:$AE$200,#REF!+3,FALSE))</f>
        <v>#REF!</v>
      </c>
      <c r="AG29" t="e">
        <f>IF(#REF!=1,P29,VLOOKUP($P29,'led3'!$E$2:$AD$200,#REF!+3,FALSE))</f>
        <v>#REF!</v>
      </c>
      <c r="AH29" t="e">
        <f>VLOOKUP($P29,'led1'!$E$3:$AE$220,CHARACTERIZE!$E$1+3,FALSE)</f>
        <v>#N/A</v>
      </c>
      <c r="AI29" t="e">
        <f>VLOOKUP($P29,'led2'!$E$2:$AE$200,CHARACTERIZE!$E$1+3,FALSE)</f>
        <v>#N/A</v>
      </c>
      <c r="AJ29" t="e">
        <f>VLOOKUP($P29,'led3'!$E$2:$AD$200,CHARACTERIZE!$E$1+3,FALSE)</f>
        <v>#N/A</v>
      </c>
      <c r="AL29" t="e">
        <f>IF(#REF!=1,P29,VLOOKUP($P29,'led1'!$E$3:$AE$220,#REF!+3,FALSE))</f>
        <v>#REF!</v>
      </c>
      <c r="AM29" t="e">
        <f>IF(#REF!=1,P29,VLOOKUP($P29,'led2'!$E$2:$AE$200,#REF!+3,FALSE))</f>
        <v>#REF!</v>
      </c>
      <c r="AN29" t="e">
        <f>IF(#REF!=1,P29,VLOOKUP($P29,'led3'!$E$2:$AD$200,#REF!+3,FALSE))</f>
        <v>#REF!</v>
      </c>
      <c r="AO29" t="e">
        <f>VLOOKUP($P29,'led1'!$E$3:$AE$220,CHARACTERIZE!$F$1+3,FALSE)</f>
        <v>#N/A</v>
      </c>
      <c r="AP29" t="e">
        <f>VLOOKUP($P29,'led2'!$E$2:$AE$200,CHARACTERIZE!$F$1+3,FALSE)</f>
        <v>#N/A</v>
      </c>
      <c r="AQ29" t="e">
        <f>VLOOKUP($P29,'led3'!$E$2:$AD$200,CHARACTERIZE!$F$1+3,FALSE)</f>
        <v>#N/A</v>
      </c>
    </row>
    <row r="30" spans="1:43">
      <c r="A30">
        <v>28</v>
      </c>
      <c r="B30">
        <f>INDEX(Models!$U$3:$CM$1963,CHARACTERIZE!$D$6*2-1,$A30)</f>
        <v>0</v>
      </c>
      <c r="C30">
        <f>INDEX(Models!$U$3:$CM$1963,CHARACTERIZE!$D$6*2,$A30)</f>
        <v>0</v>
      </c>
      <c r="D30" t="str">
        <f t="shared" si="6"/>
        <v/>
      </c>
      <c r="E30" t="str">
        <f t="shared" si="7"/>
        <v/>
      </c>
      <c r="F30">
        <f>INDEX(Models!$U$3:$CM$1963,CHARACTERIZE!$I$6*2-1,$A30)</f>
        <v>0</v>
      </c>
      <c r="G30">
        <f>INDEX(Models!$U$3:$CM$1963,CHARACTERIZE!$I$6*2,$A30)</f>
        <v>0</v>
      </c>
      <c r="H30" t="str">
        <f t="shared" si="8"/>
        <v/>
      </c>
      <c r="I30" t="str">
        <f t="shared" si="9"/>
        <v/>
      </c>
      <c r="J30">
        <f>INDEX(Models!$U$3:$CM$1963,CHARACTERIZE!$N$6*2-1,$A30)</f>
        <v>0</v>
      </c>
      <c r="K30">
        <f>INDEX(Models!$U$3:$CM$1963,CHARACTERIZE!$N$6*2,$A30)</f>
        <v>0</v>
      </c>
      <c r="L30" t="str">
        <f t="shared" si="10"/>
        <v/>
      </c>
      <c r="M30" t="str">
        <f t="shared" si="11"/>
        <v/>
      </c>
      <c r="P30" s="3">
        <v>6.4000000000000001E-2</v>
      </c>
      <c r="Q30" t="e">
        <f>IF('EXPORT Graph'!$B$11=1,P30,VLOOKUP($P30,'led1'!$E$3:$AE$220,'EXPORT Graph'!$B$11+3,FALSE))</f>
        <v>#N/A</v>
      </c>
      <c r="R30" t="e">
        <f>IF('EXPORT Graph'!$B$11=1,P30,VLOOKUP($P30,'led2'!$E$2:$AE$200,'EXPORT Graph'!$B$11+3,FALSE))</f>
        <v>#N/A</v>
      </c>
      <c r="S30" t="e">
        <f>IF('EXPORT Graph'!$B$11=1,P30,VLOOKUP($P30,'led3'!$E$2:$AD$200,'EXPORT Graph'!$B$11+3,FALSE))</f>
        <v>#N/A</v>
      </c>
      <c r="T30" t="e">
        <f>IF('EXPORT Graph'!$B$10=1,P30,VLOOKUP($P30,'led1'!$E$3:$AE$220,'EXPORT Graph'!$B$10+3,FALSE))</f>
        <v>#N/A</v>
      </c>
      <c r="U30" t="e">
        <f>IF('EXPORT Graph'!$B$10=1,P30,VLOOKUP($P30,'led2'!$E$2:$AE$200,'EXPORT Graph'!$B$10+3,FALSE))</f>
        <v>#N/A</v>
      </c>
      <c r="V30" t="e">
        <f>IF('EXPORT Graph'!$B$10=1,P30,VLOOKUP($P30,'led3'!$E$2:$AD$200,'EXPORT Graph'!$B$10+3,FALSE))</f>
        <v>#N/A</v>
      </c>
      <c r="X30" t="e">
        <f>IF(#REF!=1,P30,VLOOKUP($P30,'led1'!$E$3:$AE$220,#REF!+3,FALSE))</f>
        <v>#REF!</v>
      </c>
      <c r="Y30" t="e">
        <f>IF(#REF!=1,P30,VLOOKUP($P30,'led2'!$E$2:$AE$200,#REF!+3,FALSE))</f>
        <v>#REF!</v>
      </c>
      <c r="Z30" t="e">
        <f>IF(#REF!=1,P30,VLOOKUP($P30,'led3'!$E$2:$AD$200,#REF!+3,FALSE))</f>
        <v>#REF!</v>
      </c>
      <c r="AA30" t="e">
        <f>VLOOKUP($P30,'led1'!$E$3:$AE$220,CHARACTERIZE!$D$1+3,FALSE)</f>
        <v>#N/A</v>
      </c>
      <c r="AB30" t="e">
        <f>VLOOKUP($P30,'led2'!$E$2:$AE$200,CHARACTERIZE!$D$1+3,FALSE)</f>
        <v>#N/A</v>
      </c>
      <c r="AC30" t="e">
        <f>VLOOKUP($P30,'led3'!$E$2:$AD$200,CHARACTERIZE!$D$1+3,FALSE)</f>
        <v>#N/A</v>
      </c>
      <c r="AE30" t="e">
        <f>IF(#REF!=1,P30,VLOOKUP($P30,'led1'!$E$3:$AE$220,#REF!+3,FALSE))</f>
        <v>#REF!</v>
      </c>
      <c r="AF30" t="e">
        <f>IF(#REF!=1,P30,VLOOKUP($P30,'led2'!$E$2:$AE$200,#REF!+3,FALSE))</f>
        <v>#REF!</v>
      </c>
      <c r="AG30" t="e">
        <f>IF(#REF!=1,P30,VLOOKUP($P30,'led3'!$E$2:$AD$200,#REF!+3,FALSE))</f>
        <v>#REF!</v>
      </c>
      <c r="AH30" t="e">
        <f>VLOOKUP($P30,'led1'!$E$3:$AE$220,CHARACTERIZE!$E$1+3,FALSE)</f>
        <v>#N/A</v>
      </c>
      <c r="AI30" t="e">
        <f>VLOOKUP($P30,'led2'!$E$2:$AE$200,CHARACTERIZE!$E$1+3,FALSE)</f>
        <v>#N/A</v>
      </c>
      <c r="AJ30" t="e">
        <f>VLOOKUP($P30,'led3'!$E$2:$AD$200,CHARACTERIZE!$E$1+3,FALSE)</f>
        <v>#N/A</v>
      </c>
      <c r="AL30" t="e">
        <f>IF(#REF!=1,P30,VLOOKUP($P30,'led1'!$E$3:$AE$220,#REF!+3,FALSE))</f>
        <v>#REF!</v>
      </c>
      <c r="AM30" t="e">
        <f>IF(#REF!=1,P30,VLOOKUP($P30,'led2'!$E$2:$AE$200,#REF!+3,FALSE))</f>
        <v>#REF!</v>
      </c>
      <c r="AN30" t="e">
        <f>IF(#REF!=1,P30,VLOOKUP($P30,'led3'!$E$2:$AD$200,#REF!+3,FALSE))</f>
        <v>#REF!</v>
      </c>
      <c r="AO30" t="e">
        <f>VLOOKUP($P30,'led1'!$E$3:$AE$220,CHARACTERIZE!$F$1+3,FALSE)</f>
        <v>#N/A</v>
      </c>
      <c r="AP30" t="e">
        <f>VLOOKUP($P30,'led2'!$E$2:$AE$200,CHARACTERIZE!$F$1+3,FALSE)</f>
        <v>#N/A</v>
      </c>
      <c r="AQ30" t="e">
        <f>VLOOKUP($P30,'led3'!$E$2:$AD$200,CHARACTERIZE!$F$1+3,FALSE)</f>
        <v>#N/A</v>
      </c>
    </row>
    <row r="31" spans="1:43">
      <c r="A31">
        <v>29</v>
      </c>
      <c r="B31">
        <f>INDEX(Models!$U$3:$CM$1963,CHARACTERIZE!$D$6*2-1,$A31)</f>
        <v>0</v>
      </c>
      <c r="C31">
        <f>INDEX(Models!$U$3:$CM$1963,CHARACTERIZE!$D$6*2,$A31)</f>
        <v>0</v>
      </c>
      <c r="D31" t="str">
        <f t="shared" si="6"/>
        <v/>
      </c>
      <c r="E31" t="str">
        <f t="shared" si="7"/>
        <v/>
      </c>
      <c r="F31">
        <f>INDEX(Models!$U$3:$CM$1963,CHARACTERIZE!$I$6*2-1,$A31)</f>
        <v>0</v>
      </c>
      <c r="G31">
        <f>INDEX(Models!$U$3:$CM$1963,CHARACTERIZE!$I$6*2,$A31)</f>
        <v>0</v>
      </c>
      <c r="H31" t="str">
        <f t="shared" si="8"/>
        <v/>
      </c>
      <c r="I31" t="str">
        <f t="shared" si="9"/>
        <v/>
      </c>
      <c r="J31">
        <f>INDEX(Models!$U$3:$CM$1963,CHARACTERIZE!$N$6*2-1,$A31)</f>
        <v>0</v>
      </c>
      <c r="K31">
        <f>INDEX(Models!$U$3:$CM$1963,CHARACTERIZE!$N$6*2,$A31)</f>
        <v>0</v>
      </c>
      <c r="L31" t="str">
        <f t="shared" si="10"/>
        <v/>
      </c>
      <c r="M31" t="str">
        <f t="shared" si="11"/>
        <v/>
      </c>
      <c r="P31" s="3">
        <v>6.5000000000000002E-2</v>
      </c>
      <c r="Q31" t="e">
        <f>IF('EXPORT Graph'!$B$11=1,P31,VLOOKUP($P31,'led1'!$E$3:$AE$220,'EXPORT Graph'!$B$11+3,FALSE))</f>
        <v>#N/A</v>
      </c>
      <c r="R31" t="e">
        <f>IF('EXPORT Graph'!$B$11=1,P31,VLOOKUP($P31,'led2'!$E$2:$AE$200,'EXPORT Graph'!$B$11+3,FALSE))</f>
        <v>#N/A</v>
      </c>
      <c r="S31" t="e">
        <f>IF('EXPORT Graph'!$B$11=1,P31,VLOOKUP($P31,'led3'!$E$2:$AD$200,'EXPORT Graph'!$B$11+3,FALSE))</f>
        <v>#N/A</v>
      </c>
      <c r="T31" t="e">
        <f>IF('EXPORT Graph'!$B$10=1,P31,VLOOKUP($P31,'led1'!$E$3:$AE$220,'EXPORT Graph'!$B$10+3,FALSE))</f>
        <v>#N/A</v>
      </c>
      <c r="U31" t="e">
        <f>IF('EXPORT Graph'!$B$10=1,P31,VLOOKUP($P31,'led2'!$E$2:$AE$200,'EXPORT Graph'!$B$10+3,FALSE))</f>
        <v>#N/A</v>
      </c>
      <c r="V31" t="e">
        <f>IF('EXPORT Graph'!$B$10=1,P31,VLOOKUP($P31,'led3'!$E$2:$AD$200,'EXPORT Graph'!$B$10+3,FALSE))</f>
        <v>#N/A</v>
      </c>
      <c r="X31" t="e">
        <f>IF(#REF!=1,P31,VLOOKUP($P31,'led1'!$E$3:$AE$220,#REF!+3,FALSE))</f>
        <v>#REF!</v>
      </c>
      <c r="Y31" t="e">
        <f>IF(#REF!=1,P31,VLOOKUP($P31,'led2'!$E$2:$AE$200,#REF!+3,FALSE))</f>
        <v>#REF!</v>
      </c>
      <c r="Z31" t="e">
        <f>IF(#REF!=1,P31,VLOOKUP($P31,'led3'!$E$2:$AD$200,#REF!+3,FALSE))</f>
        <v>#REF!</v>
      </c>
      <c r="AA31" t="e">
        <f>VLOOKUP($P31,'led1'!$E$3:$AE$220,CHARACTERIZE!$D$1+3,FALSE)</f>
        <v>#N/A</v>
      </c>
      <c r="AB31" t="e">
        <f>VLOOKUP($P31,'led2'!$E$2:$AE$200,CHARACTERIZE!$D$1+3,FALSE)</f>
        <v>#N/A</v>
      </c>
      <c r="AC31" t="e">
        <f>VLOOKUP($P31,'led3'!$E$2:$AD$200,CHARACTERIZE!$D$1+3,FALSE)</f>
        <v>#N/A</v>
      </c>
      <c r="AE31" t="e">
        <f>IF(#REF!=1,P31,VLOOKUP($P31,'led1'!$E$3:$AE$220,#REF!+3,FALSE))</f>
        <v>#REF!</v>
      </c>
      <c r="AF31" t="e">
        <f>IF(#REF!=1,P31,VLOOKUP($P31,'led2'!$E$2:$AE$200,#REF!+3,FALSE))</f>
        <v>#REF!</v>
      </c>
      <c r="AG31" t="e">
        <f>IF(#REF!=1,P31,VLOOKUP($P31,'led3'!$E$2:$AD$200,#REF!+3,FALSE))</f>
        <v>#REF!</v>
      </c>
      <c r="AH31" t="e">
        <f>VLOOKUP($P31,'led1'!$E$3:$AE$220,CHARACTERIZE!$E$1+3,FALSE)</f>
        <v>#N/A</v>
      </c>
      <c r="AI31" t="e">
        <f>VLOOKUP($P31,'led2'!$E$2:$AE$200,CHARACTERIZE!$E$1+3,FALSE)</f>
        <v>#N/A</v>
      </c>
      <c r="AJ31" t="e">
        <f>VLOOKUP($P31,'led3'!$E$2:$AD$200,CHARACTERIZE!$E$1+3,FALSE)</f>
        <v>#N/A</v>
      </c>
      <c r="AL31" t="e">
        <f>IF(#REF!=1,P31,VLOOKUP($P31,'led1'!$E$3:$AE$220,#REF!+3,FALSE))</f>
        <v>#REF!</v>
      </c>
      <c r="AM31" t="e">
        <f>IF(#REF!=1,P31,VLOOKUP($P31,'led2'!$E$2:$AE$200,#REF!+3,FALSE))</f>
        <v>#REF!</v>
      </c>
      <c r="AN31" t="e">
        <f>IF(#REF!=1,P31,VLOOKUP($P31,'led3'!$E$2:$AD$200,#REF!+3,FALSE))</f>
        <v>#REF!</v>
      </c>
      <c r="AO31" t="e">
        <f>VLOOKUP($P31,'led1'!$E$3:$AE$220,CHARACTERIZE!$F$1+3,FALSE)</f>
        <v>#N/A</v>
      </c>
      <c r="AP31" t="e">
        <f>VLOOKUP($P31,'led2'!$E$2:$AE$200,CHARACTERIZE!$F$1+3,FALSE)</f>
        <v>#N/A</v>
      </c>
      <c r="AQ31" t="e">
        <f>VLOOKUP($P31,'led3'!$E$2:$AD$200,CHARACTERIZE!$F$1+3,FALSE)</f>
        <v>#N/A</v>
      </c>
    </row>
    <row r="32" spans="1:43">
      <c r="A32">
        <v>30</v>
      </c>
      <c r="B32">
        <f>INDEX(Models!$U$3:$CM$1963,CHARACTERIZE!$D$6*2-1,$A32)</f>
        <v>0</v>
      </c>
      <c r="C32">
        <f>INDEX(Models!$U$3:$CM$1963,CHARACTERIZE!$D$6*2,$A32)</f>
        <v>0</v>
      </c>
      <c r="D32" t="str">
        <f t="shared" si="6"/>
        <v/>
      </c>
      <c r="E32" t="str">
        <f t="shared" si="7"/>
        <v/>
      </c>
      <c r="F32">
        <f>INDEX(Models!$U$3:$CM$1963,CHARACTERIZE!$I$6*2-1,$A32)</f>
        <v>0</v>
      </c>
      <c r="G32">
        <f>INDEX(Models!$U$3:$CM$1963,CHARACTERIZE!$I$6*2,$A32)</f>
        <v>0</v>
      </c>
      <c r="H32" t="str">
        <f t="shared" si="8"/>
        <v/>
      </c>
      <c r="I32" t="str">
        <f t="shared" si="9"/>
        <v/>
      </c>
      <c r="J32">
        <f>INDEX(Models!$U$3:$CM$1963,CHARACTERIZE!$N$6*2-1,$A32)</f>
        <v>0</v>
      </c>
      <c r="K32">
        <f>INDEX(Models!$U$3:$CM$1963,CHARACTERIZE!$N$6*2,$A32)</f>
        <v>0</v>
      </c>
      <c r="L32" t="str">
        <f t="shared" si="10"/>
        <v/>
      </c>
      <c r="M32" t="str">
        <f t="shared" si="11"/>
        <v/>
      </c>
      <c r="P32" s="3">
        <v>6.6000000000000003E-2</v>
      </c>
      <c r="Q32" t="e">
        <f>IF('EXPORT Graph'!$B$11=1,P32,VLOOKUP($P32,'led1'!$E$3:$AE$220,'EXPORT Graph'!$B$11+3,FALSE))</f>
        <v>#N/A</v>
      </c>
      <c r="R32" t="e">
        <f>IF('EXPORT Graph'!$B$11=1,P32,VLOOKUP($P32,'led2'!$E$2:$AE$200,'EXPORT Graph'!$B$11+3,FALSE))</f>
        <v>#N/A</v>
      </c>
      <c r="S32" t="e">
        <f>IF('EXPORT Graph'!$B$11=1,P32,VLOOKUP($P32,'led3'!$E$2:$AD$200,'EXPORT Graph'!$B$11+3,FALSE))</f>
        <v>#N/A</v>
      </c>
      <c r="T32" t="e">
        <f>IF('EXPORT Graph'!$B$10=1,P32,VLOOKUP($P32,'led1'!$E$3:$AE$220,'EXPORT Graph'!$B$10+3,FALSE))</f>
        <v>#N/A</v>
      </c>
      <c r="U32" t="e">
        <f>IF('EXPORT Graph'!$B$10=1,P32,VLOOKUP($P32,'led2'!$E$2:$AE$200,'EXPORT Graph'!$B$10+3,FALSE))</f>
        <v>#N/A</v>
      </c>
      <c r="V32" t="e">
        <f>IF('EXPORT Graph'!$B$10=1,P32,VLOOKUP($P32,'led3'!$E$2:$AD$200,'EXPORT Graph'!$B$10+3,FALSE))</f>
        <v>#N/A</v>
      </c>
      <c r="X32" t="e">
        <f>IF(#REF!=1,P32,VLOOKUP($P32,'led1'!$E$3:$AE$220,#REF!+3,FALSE))</f>
        <v>#REF!</v>
      </c>
      <c r="Y32" t="e">
        <f>IF(#REF!=1,P32,VLOOKUP($P32,'led2'!$E$2:$AE$200,#REF!+3,FALSE))</f>
        <v>#REF!</v>
      </c>
      <c r="Z32" t="e">
        <f>IF(#REF!=1,P32,VLOOKUP($P32,'led3'!$E$2:$AD$200,#REF!+3,FALSE))</f>
        <v>#REF!</v>
      </c>
      <c r="AA32" t="e">
        <f>VLOOKUP($P32,'led1'!$E$3:$AE$220,CHARACTERIZE!$D$1+3,FALSE)</f>
        <v>#N/A</v>
      </c>
      <c r="AB32" t="e">
        <f>VLOOKUP($P32,'led2'!$E$2:$AE$200,CHARACTERIZE!$D$1+3,FALSE)</f>
        <v>#N/A</v>
      </c>
      <c r="AC32" t="e">
        <f>VLOOKUP($P32,'led3'!$E$2:$AD$200,CHARACTERIZE!$D$1+3,FALSE)</f>
        <v>#N/A</v>
      </c>
      <c r="AE32" t="e">
        <f>IF(#REF!=1,P32,VLOOKUP($P32,'led1'!$E$3:$AE$220,#REF!+3,FALSE))</f>
        <v>#REF!</v>
      </c>
      <c r="AF32" t="e">
        <f>IF(#REF!=1,P32,VLOOKUP($P32,'led2'!$E$2:$AE$200,#REF!+3,FALSE))</f>
        <v>#REF!</v>
      </c>
      <c r="AG32" t="e">
        <f>IF(#REF!=1,P32,VLOOKUP($P32,'led3'!$E$2:$AD$200,#REF!+3,FALSE))</f>
        <v>#REF!</v>
      </c>
      <c r="AH32" t="e">
        <f>VLOOKUP($P32,'led1'!$E$3:$AE$220,CHARACTERIZE!$E$1+3,FALSE)</f>
        <v>#N/A</v>
      </c>
      <c r="AI32" t="e">
        <f>VLOOKUP($P32,'led2'!$E$2:$AE$200,CHARACTERIZE!$E$1+3,FALSE)</f>
        <v>#N/A</v>
      </c>
      <c r="AJ32" t="e">
        <f>VLOOKUP($P32,'led3'!$E$2:$AD$200,CHARACTERIZE!$E$1+3,FALSE)</f>
        <v>#N/A</v>
      </c>
      <c r="AL32" t="e">
        <f>IF(#REF!=1,P32,VLOOKUP($P32,'led1'!$E$3:$AE$220,#REF!+3,FALSE))</f>
        <v>#REF!</v>
      </c>
      <c r="AM32" t="e">
        <f>IF(#REF!=1,P32,VLOOKUP($P32,'led2'!$E$2:$AE$200,#REF!+3,FALSE))</f>
        <v>#REF!</v>
      </c>
      <c r="AN32" t="e">
        <f>IF(#REF!=1,P32,VLOOKUP($P32,'led3'!$E$2:$AD$200,#REF!+3,FALSE))</f>
        <v>#REF!</v>
      </c>
      <c r="AO32" t="e">
        <f>VLOOKUP($P32,'led1'!$E$3:$AE$220,CHARACTERIZE!$F$1+3,FALSE)</f>
        <v>#N/A</v>
      </c>
      <c r="AP32" t="e">
        <f>VLOOKUP($P32,'led2'!$E$2:$AE$200,CHARACTERIZE!$F$1+3,FALSE)</f>
        <v>#N/A</v>
      </c>
      <c r="AQ32" t="e">
        <f>VLOOKUP($P32,'led3'!$E$2:$AD$200,CHARACTERIZE!$F$1+3,FALSE)</f>
        <v>#N/A</v>
      </c>
    </row>
    <row r="33" spans="1:43">
      <c r="A33">
        <v>31</v>
      </c>
      <c r="B33">
        <f>INDEX(Models!$U$3:$CM$1963,CHARACTERIZE!$D$6*2-1,$A33)</f>
        <v>0</v>
      </c>
      <c r="C33">
        <f>INDEX(Models!$U$3:$CM$1963,CHARACTERIZE!$D$6*2,$A33)</f>
        <v>0</v>
      </c>
      <c r="D33" t="str">
        <f t="shared" si="6"/>
        <v/>
      </c>
      <c r="E33" t="str">
        <f t="shared" si="7"/>
        <v/>
      </c>
      <c r="F33">
        <f>INDEX(Models!$U$3:$CM$1963,CHARACTERIZE!$I$6*2-1,$A33)</f>
        <v>0</v>
      </c>
      <c r="G33">
        <f>INDEX(Models!$U$3:$CM$1963,CHARACTERIZE!$I$6*2,$A33)</f>
        <v>0</v>
      </c>
      <c r="H33" t="str">
        <f t="shared" si="8"/>
        <v/>
      </c>
      <c r="I33" t="str">
        <f t="shared" si="9"/>
        <v/>
      </c>
      <c r="J33">
        <f>INDEX(Models!$U$3:$CM$1963,CHARACTERIZE!$N$6*2-1,$A33)</f>
        <v>0</v>
      </c>
      <c r="K33">
        <f>INDEX(Models!$U$3:$CM$1963,CHARACTERIZE!$N$6*2,$A33)</f>
        <v>0</v>
      </c>
      <c r="L33" t="str">
        <f t="shared" si="10"/>
        <v/>
      </c>
      <c r="M33" t="str">
        <f t="shared" si="11"/>
        <v/>
      </c>
      <c r="P33" s="3">
        <v>6.8000000000000005E-2</v>
      </c>
      <c r="Q33" t="e">
        <f>IF('EXPORT Graph'!$B$11=1,P33,VLOOKUP($P33,'led1'!$E$3:$AE$220,'EXPORT Graph'!$B$11+3,FALSE))</f>
        <v>#N/A</v>
      </c>
      <c r="R33" t="e">
        <f>IF('EXPORT Graph'!$B$11=1,P33,VLOOKUP($P33,'led2'!$E$2:$AE$200,'EXPORT Graph'!$B$11+3,FALSE))</f>
        <v>#N/A</v>
      </c>
      <c r="S33" t="e">
        <f>IF('EXPORT Graph'!$B$11=1,P33,VLOOKUP($P33,'led3'!$E$2:$AD$200,'EXPORT Graph'!$B$11+3,FALSE))</f>
        <v>#N/A</v>
      </c>
      <c r="T33" t="e">
        <f>IF('EXPORT Graph'!$B$10=1,P33,VLOOKUP($P33,'led1'!$E$3:$AE$220,'EXPORT Graph'!$B$10+3,FALSE))</f>
        <v>#N/A</v>
      </c>
      <c r="U33" t="e">
        <f>IF('EXPORT Graph'!$B$10=1,P33,VLOOKUP($P33,'led2'!$E$2:$AE$200,'EXPORT Graph'!$B$10+3,FALSE))</f>
        <v>#N/A</v>
      </c>
      <c r="V33" t="e">
        <f>IF('EXPORT Graph'!$B$10=1,P33,VLOOKUP($P33,'led3'!$E$2:$AD$200,'EXPORT Graph'!$B$10+3,FALSE))</f>
        <v>#N/A</v>
      </c>
      <c r="X33" t="e">
        <f>IF(#REF!=1,P33,VLOOKUP($P33,'led1'!$E$3:$AE$220,#REF!+3,FALSE))</f>
        <v>#REF!</v>
      </c>
      <c r="Y33" t="e">
        <f>IF(#REF!=1,P33,VLOOKUP($P33,'led2'!$E$2:$AE$200,#REF!+3,FALSE))</f>
        <v>#REF!</v>
      </c>
      <c r="Z33" t="e">
        <f>IF(#REF!=1,P33,VLOOKUP($P33,'led3'!$E$2:$AD$200,#REF!+3,FALSE))</f>
        <v>#REF!</v>
      </c>
      <c r="AA33" t="e">
        <f>VLOOKUP($P33,'led1'!$E$3:$AE$220,CHARACTERIZE!$D$1+3,FALSE)</f>
        <v>#N/A</v>
      </c>
      <c r="AB33" t="e">
        <f>VLOOKUP($P33,'led2'!$E$2:$AE$200,CHARACTERIZE!$D$1+3,FALSE)</f>
        <v>#N/A</v>
      </c>
      <c r="AC33" t="e">
        <f>VLOOKUP($P33,'led3'!$E$2:$AD$200,CHARACTERIZE!$D$1+3,FALSE)</f>
        <v>#N/A</v>
      </c>
      <c r="AE33" t="e">
        <f>IF(#REF!=1,P33,VLOOKUP($P33,'led1'!$E$3:$AE$220,#REF!+3,FALSE))</f>
        <v>#REF!</v>
      </c>
      <c r="AF33" t="e">
        <f>IF(#REF!=1,P33,VLOOKUP($P33,'led2'!$E$2:$AE$200,#REF!+3,FALSE))</f>
        <v>#REF!</v>
      </c>
      <c r="AG33" t="e">
        <f>IF(#REF!=1,P33,VLOOKUP($P33,'led3'!$E$2:$AD$200,#REF!+3,FALSE))</f>
        <v>#REF!</v>
      </c>
      <c r="AH33" t="e">
        <f>VLOOKUP($P33,'led1'!$E$3:$AE$220,CHARACTERIZE!$E$1+3,FALSE)</f>
        <v>#N/A</v>
      </c>
      <c r="AI33" t="e">
        <f>VLOOKUP($P33,'led2'!$E$2:$AE$200,CHARACTERIZE!$E$1+3,FALSE)</f>
        <v>#N/A</v>
      </c>
      <c r="AJ33" t="e">
        <f>VLOOKUP($P33,'led3'!$E$2:$AD$200,CHARACTERIZE!$E$1+3,FALSE)</f>
        <v>#N/A</v>
      </c>
      <c r="AL33" t="e">
        <f>IF(#REF!=1,P33,VLOOKUP($P33,'led1'!$E$3:$AE$220,#REF!+3,FALSE))</f>
        <v>#REF!</v>
      </c>
      <c r="AM33" t="e">
        <f>IF(#REF!=1,P33,VLOOKUP($P33,'led2'!$E$2:$AE$200,#REF!+3,FALSE))</f>
        <v>#REF!</v>
      </c>
      <c r="AN33" t="e">
        <f>IF(#REF!=1,P33,VLOOKUP($P33,'led3'!$E$2:$AD$200,#REF!+3,FALSE))</f>
        <v>#REF!</v>
      </c>
      <c r="AO33" t="e">
        <f>VLOOKUP($P33,'led1'!$E$3:$AE$220,CHARACTERIZE!$F$1+3,FALSE)</f>
        <v>#N/A</v>
      </c>
      <c r="AP33" t="e">
        <f>VLOOKUP($P33,'led2'!$E$2:$AE$200,CHARACTERIZE!$F$1+3,FALSE)</f>
        <v>#N/A</v>
      </c>
      <c r="AQ33" t="e">
        <f>VLOOKUP($P33,'led3'!$E$2:$AD$200,CHARACTERIZE!$F$1+3,FALSE)</f>
        <v>#N/A</v>
      </c>
    </row>
    <row r="34" spans="1:43">
      <c r="A34">
        <v>32</v>
      </c>
      <c r="B34">
        <f>INDEX(Models!$U$3:$CM$1963,CHARACTERIZE!$D$6*2-1,$A34)</f>
        <v>0</v>
      </c>
      <c r="C34">
        <f>INDEX(Models!$U$3:$CM$1963,CHARACTERIZE!$D$6*2,$A34)</f>
        <v>0</v>
      </c>
      <c r="D34" t="str">
        <f t="shared" ref="D34:D47" si="12">IF(B34=0,"",B34&amp;" ["&amp;E34&amp;"]")</f>
        <v/>
      </c>
      <c r="E34" t="str">
        <f t="shared" ref="E34:E47" si="13">IF(C34=0,"",C34)</f>
        <v/>
      </c>
      <c r="F34">
        <f>INDEX(Models!$U$3:$CM$1963,CHARACTERIZE!$I$6*2-1,$A34)</f>
        <v>0</v>
      </c>
      <c r="G34">
        <f>INDEX(Models!$U$3:$CM$1963,CHARACTERIZE!$I$6*2,$A34)</f>
        <v>0</v>
      </c>
      <c r="H34" t="str">
        <f t="shared" ref="H34:H47" si="14">IF(F34=0,"",F34&amp;" ["&amp;I34&amp;"]")</f>
        <v/>
      </c>
      <c r="I34" t="str">
        <f t="shared" ref="I34:I47" si="15">IF(G34=0,"",G34)</f>
        <v/>
      </c>
      <c r="J34">
        <f>INDEX(Models!$U$3:$CM$1963,CHARACTERIZE!$N$6*2-1,$A34)</f>
        <v>0</v>
      </c>
      <c r="K34">
        <f>INDEX(Models!$U$3:$CM$1963,CHARACTERIZE!$N$6*2,$A34)</f>
        <v>0</v>
      </c>
      <c r="L34" t="str">
        <f t="shared" ref="L34:L47" si="16">IF(J34=0,"",J34&amp;" ["&amp;M34&amp;"]")</f>
        <v/>
      </c>
      <c r="M34" t="str">
        <f t="shared" ref="M34:M47" si="17">IF(K34=0,"",K34)</f>
        <v/>
      </c>
      <c r="P34" s="3">
        <v>7.0000000000000007E-2</v>
      </c>
      <c r="Q34" t="e">
        <f>IF('EXPORT Graph'!$B$11=1,P34,VLOOKUP($P34,'led1'!$E$3:$AE$220,'EXPORT Graph'!$B$11+3,FALSE))</f>
        <v>#N/A</v>
      </c>
      <c r="R34" t="e">
        <f>IF('EXPORT Graph'!$B$11=1,P34,VLOOKUP($P34,'led2'!$E$2:$AE$200,'EXPORT Graph'!$B$11+3,FALSE))</f>
        <v>#N/A</v>
      </c>
      <c r="S34" t="e">
        <f>IF('EXPORT Graph'!$B$11=1,P34,VLOOKUP($P34,'led3'!$E$2:$AD$200,'EXPORT Graph'!$B$11+3,FALSE))</f>
        <v>#N/A</v>
      </c>
      <c r="T34" t="e">
        <f>IF('EXPORT Graph'!$B$10=1,P34,VLOOKUP($P34,'led1'!$E$3:$AE$220,'EXPORT Graph'!$B$10+3,FALSE))</f>
        <v>#N/A</v>
      </c>
      <c r="U34" t="e">
        <f>IF('EXPORT Graph'!$B$10=1,P34,VLOOKUP($P34,'led2'!$E$2:$AE$200,'EXPORT Graph'!$B$10+3,FALSE))</f>
        <v>#N/A</v>
      </c>
      <c r="V34" t="e">
        <f>IF('EXPORT Graph'!$B$10=1,P34,VLOOKUP($P34,'led3'!$E$2:$AD$200,'EXPORT Graph'!$B$10+3,FALSE))</f>
        <v>#N/A</v>
      </c>
      <c r="X34" t="e">
        <f>IF(#REF!=1,P34,VLOOKUP($P34,'led1'!$E$3:$AE$220,#REF!+3,FALSE))</f>
        <v>#REF!</v>
      </c>
      <c r="Y34" t="e">
        <f>IF(#REF!=1,P34,VLOOKUP($P34,'led2'!$E$2:$AE$200,#REF!+3,FALSE))</f>
        <v>#REF!</v>
      </c>
      <c r="Z34" t="e">
        <f>IF(#REF!=1,P34,VLOOKUP($P34,'led3'!$E$2:$AD$200,#REF!+3,FALSE))</f>
        <v>#REF!</v>
      </c>
      <c r="AA34" t="e">
        <f>VLOOKUP($P34,'led1'!$E$3:$AE$220,CHARACTERIZE!$D$1+3,FALSE)</f>
        <v>#N/A</v>
      </c>
      <c r="AB34" t="e">
        <f>VLOOKUP($P34,'led2'!$E$2:$AE$200,CHARACTERIZE!$D$1+3,FALSE)</f>
        <v>#N/A</v>
      </c>
      <c r="AC34" t="e">
        <f>VLOOKUP($P34,'led3'!$E$2:$AD$200,CHARACTERIZE!$D$1+3,FALSE)</f>
        <v>#N/A</v>
      </c>
      <c r="AE34" t="e">
        <f>IF(#REF!=1,P34,VLOOKUP($P34,'led1'!$E$3:$AE$220,#REF!+3,FALSE))</f>
        <v>#REF!</v>
      </c>
      <c r="AF34" t="e">
        <f>IF(#REF!=1,P34,VLOOKUP($P34,'led2'!$E$2:$AE$200,#REF!+3,FALSE))</f>
        <v>#REF!</v>
      </c>
      <c r="AG34" t="e">
        <f>IF(#REF!=1,P34,VLOOKUP($P34,'led3'!$E$2:$AD$200,#REF!+3,FALSE))</f>
        <v>#REF!</v>
      </c>
      <c r="AH34" t="e">
        <f>VLOOKUP($P34,'led1'!$E$3:$AE$220,CHARACTERIZE!$E$1+3,FALSE)</f>
        <v>#N/A</v>
      </c>
      <c r="AI34" t="e">
        <f>VLOOKUP($P34,'led2'!$E$2:$AE$200,CHARACTERIZE!$E$1+3,FALSE)</f>
        <v>#N/A</v>
      </c>
      <c r="AJ34" t="e">
        <f>VLOOKUP($P34,'led3'!$E$2:$AD$200,CHARACTERIZE!$E$1+3,FALSE)</f>
        <v>#N/A</v>
      </c>
      <c r="AL34" t="e">
        <f>IF(#REF!=1,P34,VLOOKUP($P34,'led1'!$E$3:$AE$220,#REF!+3,FALSE))</f>
        <v>#REF!</v>
      </c>
      <c r="AM34" t="e">
        <f>IF(#REF!=1,P34,VLOOKUP($P34,'led2'!$E$2:$AE$200,#REF!+3,FALSE))</f>
        <v>#REF!</v>
      </c>
      <c r="AN34" t="e">
        <f>IF(#REF!=1,P34,VLOOKUP($P34,'led3'!$E$2:$AD$200,#REF!+3,FALSE))</f>
        <v>#REF!</v>
      </c>
      <c r="AO34" t="e">
        <f>VLOOKUP($P34,'led1'!$E$3:$AE$220,CHARACTERIZE!$F$1+3,FALSE)</f>
        <v>#N/A</v>
      </c>
      <c r="AP34" t="e">
        <f>VLOOKUP($P34,'led2'!$E$2:$AE$200,CHARACTERIZE!$F$1+3,FALSE)</f>
        <v>#N/A</v>
      </c>
      <c r="AQ34" t="e">
        <f>VLOOKUP($P34,'led3'!$E$2:$AD$200,CHARACTERIZE!$F$1+3,FALSE)</f>
        <v>#N/A</v>
      </c>
    </row>
    <row r="35" spans="1:43">
      <c r="A35">
        <v>33</v>
      </c>
      <c r="B35">
        <f>INDEX(Models!$U$3:$CM$1963,CHARACTERIZE!$D$6*2-1,$A35)</f>
        <v>0</v>
      </c>
      <c r="C35">
        <f>INDEX(Models!$U$3:$CM$1963,CHARACTERIZE!$D$6*2,$A35)</f>
        <v>0</v>
      </c>
      <c r="D35" t="str">
        <f t="shared" si="12"/>
        <v/>
      </c>
      <c r="E35" t="str">
        <f t="shared" si="13"/>
        <v/>
      </c>
      <c r="F35">
        <f>INDEX(Models!$U$3:$CM$1963,CHARACTERIZE!$I$6*2-1,$A35)</f>
        <v>0</v>
      </c>
      <c r="G35">
        <f>INDEX(Models!$U$3:$CM$1963,CHARACTERIZE!$I$6*2,$A35)</f>
        <v>0</v>
      </c>
      <c r="H35" t="str">
        <f t="shared" si="14"/>
        <v/>
      </c>
      <c r="I35" t="str">
        <f t="shared" si="15"/>
        <v/>
      </c>
      <c r="J35">
        <f>INDEX(Models!$U$3:$CM$1963,CHARACTERIZE!$N$6*2-1,$A35)</f>
        <v>0</v>
      </c>
      <c r="K35">
        <f>INDEX(Models!$U$3:$CM$1963,CHARACTERIZE!$N$6*2,$A35)</f>
        <v>0</v>
      </c>
      <c r="L35" t="str">
        <f t="shared" si="16"/>
        <v/>
      </c>
      <c r="M35" t="str">
        <f t="shared" si="17"/>
        <v/>
      </c>
      <c r="P35" s="3">
        <v>7.1999999999999995E-2</v>
      </c>
      <c r="Q35" t="e">
        <f>IF('EXPORT Graph'!$B$11=1,P35,VLOOKUP($P35,'led1'!$E$3:$AE$220,'EXPORT Graph'!$B$11+3,FALSE))</f>
        <v>#N/A</v>
      </c>
      <c r="R35" t="e">
        <f>IF('EXPORT Graph'!$B$11=1,P35,VLOOKUP($P35,'led2'!$E$2:$AE$200,'EXPORT Graph'!$B$11+3,FALSE))</f>
        <v>#N/A</v>
      </c>
      <c r="S35" t="e">
        <f>IF('EXPORT Graph'!$B$11=1,P35,VLOOKUP($P35,'led3'!$E$2:$AD$200,'EXPORT Graph'!$B$11+3,FALSE))</f>
        <v>#N/A</v>
      </c>
      <c r="T35" t="e">
        <f>IF('EXPORT Graph'!$B$10=1,P35,VLOOKUP($P35,'led1'!$E$3:$AE$220,'EXPORT Graph'!$B$10+3,FALSE))</f>
        <v>#N/A</v>
      </c>
      <c r="U35" t="e">
        <f>IF('EXPORT Graph'!$B$10=1,P35,VLOOKUP($P35,'led2'!$E$2:$AE$200,'EXPORT Graph'!$B$10+3,FALSE))</f>
        <v>#N/A</v>
      </c>
      <c r="V35" t="e">
        <f>IF('EXPORT Graph'!$B$10=1,P35,VLOOKUP($P35,'led3'!$E$2:$AD$200,'EXPORT Graph'!$B$10+3,FALSE))</f>
        <v>#N/A</v>
      </c>
      <c r="X35" t="e">
        <f>IF(#REF!=1,P35,VLOOKUP($P35,'led1'!$E$3:$AE$220,#REF!+3,FALSE))</f>
        <v>#REF!</v>
      </c>
      <c r="Y35" t="e">
        <f>IF(#REF!=1,P35,VLOOKUP($P35,'led2'!$E$2:$AE$200,#REF!+3,FALSE))</f>
        <v>#REF!</v>
      </c>
      <c r="Z35" t="e">
        <f>IF(#REF!=1,P35,VLOOKUP($P35,'led3'!$E$2:$AD$200,#REF!+3,FALSE))</f>
        <v>#REF!</v>
      </c>
      <c r="AA35" t="e">
        <f>VLOOKUP($P35,'led1'!$E$3:$AE$220,CHARACTERIZE!$D$1+3,FALSE)</f>
        <v>#N/A</v>
      </c>
      <c r="AB35" t="e">
        <f>VLOOKUP($P35,'led2'!$E$2:$AE$200,CHARACTERIZE!$D$1+3,FALSE)</f>
        <v>#N/A</v>
      </c>
      <c r="AC35" t="e">
        <f>VLOOKUP($P35,'led3'!$E$2:$AD$200,CHARACTERIZE!$D$1+3,FALSE)</f>
        <v>#N/A</v>
      </c>
      <c r="AE35" t="e">
        <f>IF(#REF!=1,P35,VLOOKUP($P35,'led1'!$E$3:$AE$220,#REF!+3,FALSE))</f>
        <v>#REF!</v>
      </c>
      <c r="AF35" t="e">
        <f>IF(#REF!=1,P35,VLOOKUP($P35,'led2'!$E$2:$AE$200,#REF!+3,FALSE))</f>
        <v>#REF!</v>
      </c>
      <c r="AG35" t="e">
        <f>IF(#REF!=1,P35,VLOOKUP($P35,'led3'!$E$2:$AD$200,#REF!+3,FALSE))</f>
        <v>#REF!</v>
      </c>
      <c r="AH35" t="e">
        <f>VLOOKUP($P35,'led1'!$E$3:$AE$220,CHARACTERIZE!$E$1+3,FALSE)</f>
        <v>#N/A</v>
      </c>
      <c r="AI35" t="e">
        <f>VLOOKUP($P35,'led2'!$E$2:$AE$200,CHARACTERIZE!$E$1+3,FALSE)</f>
        <v>#N/A</v>
      </c>
      <c r="AJ35" t="e">
        <f>VLOOKUP($P35,'led3'!$E$2:$AD$200,CHARACTERIZE!$E$1+3,FALSE)</f>
        <v>#N/A</v>
      </c>
      <c r="AL35" t="e">
        <f>IF(#REF!=1,P35,VLOOKUP($P35,'led1'!$E$3:$AE$220,#REF!+3,FALSE))</f>
        <v>#REF!</v>
      </c>
      <c r="AM35" t="e">
        <f>IF(#REF!=1,P35,VLOOKUP($P35,'led2'!$E$2:$AE$200,#REF!+3,FALSE))</f>
        <v>#REF!</v>
      </c>
      <c r="AN35" t="e">
        <f>IF(#REF!=1,P35,VLOOKUP($P35,'led3'!$E$2:$AD$200,#REF!+3,FALSE))</f>
        <v>#REF!</v>
      </c>
      <c r="AO35" t="e">
        <f>VLOOKUP($P35,'led1'!$E$3:$AE$220,CHARACTERIZE!$F$1+3,FALSE)</f>
        <v>#N/A</v>
      </c>
      <c r="AP35" t="e">
        <f>VLOOKUP($P35,'led2'!$E$2:$AE$200,CHARACTERIZE!$F$1+3,FALSE)</f>
        <v>#N/A</v>
      </c>
      <c r="AQ35" t="e">
        <f>VLOOKUP($P35,'led3'!$E$2:$AD$200,CHARACTERIZE!$F$1+3,FALSE)</f>
        <v>#N/A</v>
      </c>
    </row>
    <row r="36" spans="1:43">
      <c r="A36">
        <v>34</v>
      </c>
      <c r="B36">
        <f>INDEX(Models!$U$3:$CM$1963,CHARACTERIZE!$D$6*2-1,$A36)</f>
        <v>0</v>
      </c>
      <c r="C36">
        <f>INDEX(Models!$U$3:$CM$1963,CHARACTERIZE!$D$6*2,$A36)</f>
        <v>0</v>
      </c>
      <c r="D36" t="str">
        <f t="shared" si="12"/>
        <v/>
      </c>
      <c r="E36" t="str">
        <f t="shared" si="13"/>
        <v/>
      </c>
      <c r="F36">
        <f>INDEX(Models!$U$3:$CM$1963,CHARACTERIZE!$I$6*2-1,$A36)</f>
        <v>0</v>
      </c>
      <c r="G36">
        <f>INDEX(Models!$U$3:$CM$1963,CHARACTERIZE!$I$6*2,$A36)</f>
        <v>0</v>
      </c>
      <c r="H36" t="str">
        <f t="shared" si="14"/>
        <v/>
      </c>
      <c r="I36" t="str">
        <f t="shared" si="15"/>
        <v/>
      </c>
      <c r="J36">
        <f>INDEX(Models!$U$3:$CM$1963,CHARACTERIZE!$N$6*2-1,$A36)</f>
        <v>0</v>
      </c>
      <c r="K36">
        <f>INDEX(Models!$U$3:$CM$1963,CHARACTERIZE!$N$6*2,$A36)</f>
        <v>0</v>
      </c>
      <c r="L36" t="str">
        <f t="shared" si="16"/>
        <v/>
      </c>
      <c r="M36" t="str">
        <f t="shared" si="17"/>
        <v/>
      </c>
      <c r="P36" s="3">
        <v>7.3999999999999996E-2</v>
      </c>
      <c r="Q36" t="e">
        <f>IF('EXPORT Graph'!$B$11=1,P36,VLOOKUP($P36,'led1'!$E$3:$AE$220,'EXPORT Graph'!$B$11+3,FALSE))</f>
        <v>#N/A</v>
      </c>
      <c r="R36" t="e">
        <f>IF('EXPORT Graph'!$B$11=1,P36,VLOOKUP($P36,'led2'!$E$2:$AE$200,'EXPORT Graph'!$B$11+3,FALSE))</f>
        <v>#N/A</v>
      </c>
      <c r="S36" t="e">
        <f>IF('EXPORT Graph'!$B$11=1,P36,VLOOKUP($P36,'led3'!$E$2:$AD$200,'EXPORT Graph'!$B$11+3,FALSE))</f>
        <v>#N/A</v>
      </c>
      <c r="T36" t="e">
        <f>IF('EXPORT Graph'!$B$10=1,P36,VLOOKUP($P36,'led1'!$E$3:$AE$220,'EXPORT Graph'!$B$10+3,FALSE))</f>
        <v>#N/A</v>
      </c>
      <c r="U36" t="e">
        <f>IF('EXPORT Graph'!$B$10=1,P36,VLOOKUP($P36,'led2'!$E$2:$AE$200,'EXPORT Graph'!$B$10+3,FALSE))</f>
        <v>#N/A</v>
      </c>
      <c r="V36" t="e">
        <f>IF('EXPORT Graph'!$B$10=1,P36,VLOOKUP($P36,'led3'!$E$2:$AD$200,'EXPORT Graph'!$B$10+3,FALSE))</f>
        <v>#N/A</v>
      </c>
      <c r="X36" t="e">
        <f>IF(#REF!=1,P36,VLOOKUP($P36,'led1'!$E$3:$AE$220,#REF!+3,FALSE))</f>
        <v>#REF!</v>
      </c>
      <c r="Y36" t="e">
        <f>IF(#REF!=1,P36,VLOOKUP($P36,'led2'!$E$2:$AE$200,#REF!+3,FALSE))</f>
        <v>#REF!</v>
      </c>
      <c r="Z36" t="e">
        <f>IF(#REF!=1,P36,VLOOKUP($P36,'led3'!$E$2:$AD$200,#REF!+3,FALSE))</f>
        <v>#REF!</v>
      </c>
      <c r="AA36" t="e">
        <f>VLOOKUP($P36,'led1'!$E$3:$AE$220,CHARACTERIZE!$D$1+3,FALSE)</f>
        <v>#N/A</v>
      </c>
      <c r="AB36" t="e">
        <f>VLOOKUP($P36,'led2'!$E$2:$AE$200,CHARACTERIZE!$D$1+3,FALSE)</f>
        <v>#N/A</v>
      </c>
      <c r="AC36" t="e">
        <f>VLOOKUP($P36,'led3'!$E$2:$AD$200,CHARACTERIZE!$D$1+3,FALSE)</f>
        <v>#N/A</v>
      </c>
      <c r="AE36" t="e">
        <f>IF(#REF!=1,P36,VLOOKUP($P36,'led1'!$E$3:$AE$220,#REF!+3,FALSE))</f>
        <v>#REF!</v>
      </c>
      <c r="AF36" t="e">
        <f>IF(#REF!=1,P36,VLOOKUP($P36,'led2'!$E$2:$AE$200,#REF!+3,FALSE))</f>
        <v>#REF!</v>
      </c>
      <c r="AG36" t="e">
        <f>IF(#REF!=1,P36,VLOOKUP($P36,'led3'!$E$2:$AD$200,#REF!+3,FALSE))</f>
        <v>#REF!</v>
      </c>
      <c r="AH36" t="e">
        <f>VLOOKUP($P36,'led1'!$E$3:$AE$220,CHARACTERIZE!$E$1+3,FALSE)</f>
        <v>#N/A</v>
      </c>
      <c r="AI36" t="e">
        <f>VLOOKUP($P36,'led2'!$E$2:$AE$200,CHARACTERIZE!$E$1+3,FALSE)</f>
        <v>#N/A</v>
      </c>
      <c r="AJ36" t="e">
        <f>VLOOKUP($P36,'led3'!$E$2:$AD$200,CHARACTERIZE!$E$1+3,FALSE)</f>
        <v>#N/A</v>
      </c>
      <c r="AL36" t="e">
        <f>IF(#REF!=1,P36,VLOOKUP($P36,'led1'!$E$3:$AE$220,#REF!+3,FALSE))</f>
        <v>#REF!</v>
      </c>
      <c r="AM36" t="e">
        <f>IF(#REF!=1,P36,VLOOKUP($P36,'led2'!$E$2:$AE$200,#REF!+3,FALSE))</f>
        <v>#REF!</v>
      </c>
      <c r="AN36" t="e">
        <f>IF(#REF!=1,P36,VLOOKUP($P36,'led3'!$E$2:$AD$200,#REF!+3,FALSE))</f>
        <v>#REF!</v>
      </c>
      <c r="AO36" t="e">
        <f>VLOOKUP($P36,'led1'!$E$3:$AE$220,CHARACTERIZE!$F$1+3,FALSE)</f>
        <v>#N/A</v>
      </c>
      <c r="AP36" t="e">
        <f>VLOOKUP($P36,'led2'!$E$2:$AE$200,CHARACTERIZE!$F$1+3,FALSE)</f>
        <v>#N/A</v>
      </c>
      <c r="AQ36" t="e">
        <f>VLOOKUP($P36,'led3'!$E$2:$AD$200,CHARACTERIZE!$F$1+3,FALSE)</f>
        <v>#N/A</v>
      </c>
    </row>
    <row r="37" spans="1:43">
      <c r="A37">
        <v>35</v>
      </c>
      <c r="B37">
        <f>INDEX(Models!$U$3:$CM$1963,CHARACTERIZE!$D$6*2-1,$A37)</f>
        <v>0</v>
      </c>
      <c r="C37">
        <f>INDEX(Models!$U$3:$CM$1963,CHARACTERIZE!$D$6*2,$A37)</f>
        <v>0</v>
      </c>
      <c r="D37" t="str">
        <f t="shared" si="12"/>
        <v/>
      </c>
      <c r="E37" t="str">
        <f t="shared" si="13"/>
        <v/>
      </c>
      <c r="F37">
        <f>INDEX(Models!$U$3:$CM$1963,CHARACTERIZE!$I$6*2-1,$A37)</f>
        <v>0</v>
      </c>
      <c r="G37">
        <f>INDEX(Models!$U$3:$CM$1963,CHARACTERIZE!$I$6*2,$A37)</f>
        <v>0</v>
      </c>
      <c r="H37" t="str">
        <f t="shared" si="14"/>
        <v/>
      </c>
      <c r="I37" t="str">
        <f t="shared" si="15"/>
        <v/>
      </c>
      <c r="J37">
        <f>INDEX(Models!$U$3:$CM$1963,CHARACTERIZE!$N$6*2-1,$A37)</f>
        <v>0</v>
      </c>
      <c r="K37">
        <f>INDEX(Models!$U$3:$CM$1963,CHARACTERIZE!$N$6*2,$A37)</f>
        <v>0</v>
      </c>
      <c r="L37" t="str">
        <f t="shared" si="16"/>
        <v/>
      </c>
      <c r="M37" t="str">
        <f t="shared" si="17"/>
        <v/>
      </c>
      <c r="P37" s="3">
        <v>7.4999999999999997E-2</v>
      </c>
      <c r="Q37" t="e">
        <f>IF('EXPORT Graph'!$B$11=1,P37,VLOOKUP($P37,'led1'!$E$3:$AE$220,'EXPORT Graph'!$B$11+3,FALSE))</f>
        <v>#N/A</v>
      </c>
      <c r="R37" t="e">
        <f>IF('EXPORT Graph'!$B$11=1,P37,VLOOKUP($P37,'led2'!$E$2:$AE$200,'EXPORT Graph'!$B$11+3,FALSE))</f>
        <v>#N/A</v>
      </c>
      <c r="S37" t="e">
        <f>IF('EXPORT Graph'!$B$11=1,P37,VLOOKUP($P37,'led3'!$E$2:$AD$200,'EXPORT Graph'!$B$11+3,FALSE))</f>
        <v>#N/A</v>
      </c>
      <c r="T37" t="e">
        <f>IF('EXPORT Graph'!$B$10=1,P37,VLOOKUP($P37,'led1'!$E$3:$AE$220,'EXPORT Graph'!$B$10+3,FALSE))</f>
        <v>#N/A</v>
      </c>
      <c r="U37" t="e">
        <f>IF('EXPORT Graph'!$B$10=1,P37,VLOOKUP($P37,'led2'!$E$2:$AE$200,'EXPORT Graph'!$B$10+3,FALSE))</f>
        <v>#N/A</v>
      </c>
      <c r="V37" t="e">
        <f>IF('EXPORT Graph'!$B$10=1,P37,VLOOKUP($P37,'led3'!$E$2:$AD$200,'EXPORT Graph'!$B$10+3,FALSE))</f>
        <v>#N/A</v>
      </c>
      <c r="X37" t="e">
        <f>IF(#REF!=1,P37,VLOOKUP($P37,'led1'!$E$3:$AE$220,#REF!+3,FALSE))</f>
        <v>#REF!</v>
      </c>
      <c r="Y37" t="e">
        <f>IF(#REF!=1,P37,VLOOKUP($P37,'led2'!$E$2:$AE$200,#REF!+3,FALSE))</f>
        <v>#REF!</v>
      </c>
      <c r="Z37" t="e">
        <f>IF(#REF!=1,P37,VLOOKUP($P37,'led3'!$E$2:$AD$200,#REF!+3,FALSE))</f>
        <v>#REF!</v>
      </c>
      <c r="AA37" t="e">
        <f>VLOOKUP($P37,'led1'!$E$3:$AE$220,CHARACTERIZE!$D$1+3,FALSE)</f>
        <v>#N/A</v>
      </c>
      <c r="AB37" t="e">
        <f>VLOOKUP($P37,'led2'!$E$2:$AE$200,CHARACTERIZE!$D$1+3,FALSE)</f>
        <v>#N/A</v>
      </c>
      <c r="AC37" t="e">
        <f>VLOOKUP($P37,'led3'!$E$2:$AD$200,CHARACTERIZE!$D$1+3,FALSE)</f>
        <v>#N/A</v>
      </c>
      <c r="AE37" t="e">
        <f>IF(#REF!=1,P37,VLOOKUP($P37,'led1'!$E$3:$AE$220,#REF!+3,FALSE))</f>
        <v>#REF!</v>
      </c>
      <c r="AF37" t="e">
        <f>IF(#REF!=1,P37,VLOOKUP($P37,'led2'!$E$2:$AE$200,#REF!+3,FALSE))</f>
        <v>#REF!</v>
      </c>
      <c r="AG37" t="e">
        <f>IF(#REF!=1,P37,VLOOKUP($P37,'led3'!$E$2:$AD$200,#REF!+3,FALSE))</f>
        <v>#REF!</v>
      </c>
      <c r="AH37" t="e">
        <f>VLOOKUP($P37,'led1'!$E$3:$AE$220,CHARACTERIZE!$E$1+3,FALSE)</f>
        <v>#N/A</v>
      </c>
      <c r="AI37" t="e">
        <f>VLOOKUP($P37,'led2'!$E$2:$AE$200,CHARACTERIZE!$E$1+3,FALSE)</f>
        <v>#N/A</v>
      </c>
      <c r="AJ37" t="e">
        <f>VLOOKUP($P37,'led3'!$E$2:$AD$200,CHARACTERIZE!$E$1+3,FALSE)</f>
        <v>#N/A</v>
      </c>
      <c r="AL37" t="e">
        <f>IF(#REF!=1,P37,VLOOKUP($P37,'led1'!$E$3:$AE$220,#REF!+3,FALSE))</f>
        <v>#REF!</v>
      </c>
      <c r="AM37" t="e">
        <f>IF(#REF!=1,P37,VLOOKUP($P37,'led2'!$E$2:$AE$200,#REF!+3,FALSE))</f>
        <v>#REF!</v>
      </c>
      <c r="AN37" t="e">
        <f>IF(#REF!=1,P37,VLOOKUP($P37,'led3'!$E$2:$AD$200,#REF!+3,FALSE))</f>
        <v>#REF!</v>
      </c>
      <c r="AO37" t="e">
        <f>VLOOKUP($P37,'led1'!$E$3:$AE$220,CHARACTERIZE!$F$1+3,FALSE)</f>
        <v>#N/A</v>
      </c>
      <c r="AP37" t="e">
        <f>VLOOKUP($P37,'led2'!$E$2:$AE$200,CHARACTERIZE!$F$1+3,FALSE)</f>
        <v>#N/A</v>
      </c>
      <c r="AQ37" t="e">
        <f>VLOOKUP($P37,'led3'!$E$2:$AD$200,CHARACTERIZE!$F$1+3,FALSE)</f>
        <v>#N/A</v>
      </c>
    </row>
    <row r="38" spans="1:43">
      <c r="A38">
        <v>36</v>
      </c>
      <c r="B38">
        <f>INDEX(Models!$U$3:$CM$1963,CHARACTERIZE!$D$6*2-1,$A38)</f>
        <v>0</v>
      </c>
      <c r="C38">
        <f>INDEX(Models!$U$3:$CM$1963,CHARACTERIZE!$D$6*2,$A38)</f>
        <v>0</v>
      </c>
      <c r="D38" t="str">
        <f t="shared" si="12"/>
        <v/>
      </c>
      <c r="E38" t="str">
        <f t="shared" si="13"/>
        <v/>
      </c>
      <c r="F38">
        <f>INDEX(Models!$U$3:$CM$1963,CHARACTERIZE!$I$6*2-1,$A38)</f>
        <v>0</v>
      </c>
      <c r="G38">
        <f>INDEX(Models!$U$3:$CM$1963,CHARACTERIZE!$I$6*2,$A38)</f>
        <v>0</v>
      </c>
      <c r="H38" t="str">
        <f t="shared" si="14"/>
        <v/>
      </c>
      <c r="I38" t="str">
        <f t="shared" si="15"/>
        <v/>
      </c>
      <c r="J38">
        <f>INDEX(Models!$U$3:$CM$1963,CHARACTERIZE!$N$6*2-1,$A38)</f>
        <v>0</v>
      </c>
      <c r="K38">
        <f>INDEX(Models!$U$3:$CM$1963,CHARACTERIZE!$N$6*2,$A38)</f>
        <v>0</v>
      </c>
      <c r="L38" t="str">
        <f t="shared" si="16"/>
        <v/>
      </c>
      <c r="M38" t="str">
        <f t="shared" si="17"/>
        <v/>
      </c>
      <c r="P38" s="3">
        <v>7.5999999999999998E-2</v>
      </c>
      <c r="Q38" t="e">
        <f>IF('EXPORT Graph'!$B$11=1,P38,VLOOKUP($P38,'led1'!$E$3:$AE$220,'EXPORT Graph'!$B$11+3,FALSE))</f>
        <v>#N/A</v>
      </c>
      <c r="R38" t="e">
        <f>IF('EXPORT Graph'!$B$11=1,P38,VLOOKUP($P38,'led2'!$E$2:$AE$200,'EXPORT Graph'!$B$11+3,FALSE))</f>
        <v>#N/A</v>
      </c>
      <c r="S38" t="e">
        <f>IF('EXPORT Graph'!$B$11=1,P38,VLOOKUP($P38,'led3'!$E$2:$AD$200,'EXPORT Graph'!$B$11+3,FALSE))</f>
        <v>#N/A</v>
      </c>
      <c r="T38" t="e">
        <f>IF('EXPORT Graph'!$B$10=1,P38,VLOOKUP($P38,'led1'!$E$3:$AE$220,'EXPORT Graph'!$B$10+3,FALSE))</f>
        <v>#N/A</v>
      </c>
      <c r="U38" t="e">
        <f>IF('EXPORT Graph'!$B$10=1,P38,VLOOKUP($P38,'led2'!$E$2:$AE$200,'EXPORT Graph'!$B$10+3,FALSE))</f>
        <v>#N/A</v>
      </c>
      <c r="V38" t="e">
        <f>IF('EXPORT Graph'!$B$10=1,P38,VLOOKUP($P38,'led3'!$E$2:$AD$200,'EXPORT Graph'!$B$10+3,FALSE))</f>
        <v>#N/A</v>
      </c>
      <c r="X38" t="e">
        <f>IF(#REF!=1,P38,VLOOKUP($P38,'led1'!$E$3:$AE$220,#REF!+3,FALSE))</f>
        <v>#REF!</v>
      </c>
      <c r="Y38" t="e">
        <f>IF(#REF!=1,P38,VLOOKUP($P38,'led2'!$E$2:$AE$200,#REF!+3,FALSE))</f>
        <v>#REF!</v>
      </c>
      <c r="Z38" t="e">
        <f>IF(#REF!=1,P38,VLOOKUP($P38,'led3'!$E$2:$AD$200,#REF!+3,FALSE))</f>
        <v>#REF!</v>
      </c>
      <c r="AA38" t="e">
        <f>VLOOKUP($P38,'led1'!$E$3:$AE$220,CHARACTERIZE!$D$1+3,FALSE)</f>
        <v>#N/A</v>
      </c>
      <c r="AB38" t="e">
        <f>VLOOKUP($P38,'led2'!$E$2:$AE$200,CHARACTERIZE!$D$1+3,FALSE)</f>
        <v>#N/A</v>
      </c>
      <c r="AC38" t="e">
        <f>VLOOKUP($P38,'led3'!$E$2:$AD$200,CHARACTERIZE!$D$1+3,FALSE)</f>
        <v>#N/A</v>
      </c>
      <c r="AE38" t="e">
        <f>IF(#REF!=1,P38,VLOOKUP($P38,'led1'!$E$3:$AE$220,#REF!+3,FALSE))</f>
        <v>#REF!</v>
      </c>
      <c r="AF38" t="e">
        <f>IF(#REF!=1,P38,VLOOKUP($P38,'led2'!$E$2:$AE$200,#REF!+3,FALSE))</f>
        <v>#REF!</v>
      </c>
      <c r="AG38" t="e">
        <f>IF(#REF!=1,P38,VLOOKUP($P38,'led3'!$E$2:$AD$200,#REF!+3,FALSE))</f>
        <v>#REF!</v>
      </c>
      <c r="AH38" t="e">
        <f>VLOOKUP($P38,'led1'!$E$3:$AE$220,CHARACTERIZE!$E$1+3,FALSE)</f>
        <v>#N/A</v>
      </c>
      <c r="AI38" t="e">
        <f>VLOOKUP($P38,'led2'!$E$2:$AE$200,CHARACTERIZE!$E$1+3,FALSE)</f>
        <v>#N/A</v>
      </c>
      <c r="AJ38" t="e">
        <f>VLOOKUP($P38,'led3'!$E$2:$AD$200,CHARACTERIZE!$E$1+3,FALSE)</f>
        <v>#N/A</v>
      </c>
      <c r="AL38" t="e">
        <f>IF(#REF!=1,P38,VLOOKUP($P38,'led1'!$E$3:$AE$220,#REF!+3,FALSE))</f>
        <v>#REF!</v>
      </c>
      <c r="AM38" t="e">
        <f>IF(#REF!=1,P38,VLOOKUP($P38,'led2'!$E$2:$AE$200,#REF!+3,FALSE))</f>
        <v>#REF!</v>
      </c>
      <c r="AN38" t="e">
        <f>IF(#REF!=1,P38,VLOOKUP($P38,'led3'!$E$2:$AD$200,#REF!+3,FALSE))</f>
        <v>#REF!</v>
      </c>
      <c r="AO38" t="e">
        <f>VLOOKUP($P38,'led1'!$E$3:$AE$220,CHARACTERIZE!$F$1+3,FALSE)</f>
        <v>#N/A</v>
      </c>
      <c r="AP38" t="e">
        <f>VLOOKUP($P38,'led2'!$E$2:$AE$200,CHARACTERIZE!$F$1+3,FALSE)</f>
        <v>#N/A</v>
      </c>
      <c r="AQ38" t="e">
        <f>VLOOKUP($P38,'led3'!$E$2:$AD$200,CHARACTERIZE!$F$1+3,FALSE)</f>
        <v>#N/A</v>
      </c>
    </row>
    <row r="39" spans="1:43">
      <c r="A39">
        <v>37</v>
      </c>
      <c r="B39">
        <f>INDEX(Models!$U$3:$CM$1963,CHARACTERIZE!$D$6*2-1,$A39)</f>
        <v>0</v>
      </c>
      <c r="C39">
        <f>INDEX(Models!$U$3:$CM$1963,CHARACTERIZE!$D$6*2,$A39)</f>
        <v>0</v>
      </c>
      <c r="D39" t="str">
        <f t="shared" si="12"/>
        <v/>
      </c>
      <c r="E39" t="str">
        <f t="shared" si="13"/>
        <v/>
      </c>
      <c r="F39">
        <f>INDEX(Models!$U$3:$CM$1963,CHARACTERIZE!$I$6*2-1,$A39)</f>
        <v>0</v>
      </c>
      <c r="G39">
        <f>INDEX(Models!$U$3:$CM$1963,CHARACTERIZE!$I$6*2,$A39)</f>
        <v>0</v>
      </c>
      <c r="H39" t="str">
        <f t="shared" si="14"/>
        <v/>
      </c>
      <c r="I39" t="str">
        <f t="shared" si="15"/>
        <v/>
      </c>
      <c r="J39">
        <f>INDEX(Models!$U$3:$CM$1963,CHARACTERIZE!$N$6*2-1,$A39)</f>
        <v>0</v>
      </c>
      <c r="K39">
        <f>INDEX(Models!$U$3:$CM$1963,CHARACTERIZE!$N$6*2,$A39)</f>
        <v>0</v>
      </c>
      <c r="L39" t="str">
        <f t="shared" si="16"/>
        <v/>
      </c>
      <c r="M39" t="str">
        <f t="shared" si="17"/>
        <v/>
      </c>
      <c r="P39" s="3">
        <v>7.8E-2</v>
      </c>
      <c r="Q39" t="e">
        <f>IF('EXPORT Graph'!$B$11=1,P39,VLOOKUP($P39,'led1'!$E$3:$AE$220,'EXPORT Graph'!$B$11+3,FALSE))</f>
        <v>#N/A</v>
      </c>
      <c r="R39" t="e">
        <f>IF('EXPORT Graph'!$B$11=1,P39,VLOOKUP($P39,'led2'!$E$2:$AE$200,'EXPORT Graph'!$B$11+3,FALSE))</f>
        <v>#N/A</v>
      </c>
      <c r="S39" t="e">
        <f>IF('EXPORT Graph'!$B$11=1,P39,VLOOKUP($P39,'led3'!$E$2:$AD$200,'EXPORT Graph'!$B$11+3,FALSE))</f>
        <v>#N/A</v>
      </c>
      <c r="T39" t="e">
        <f>IF('EXPORT Graph'!$B$10=1,P39,VLOOKUP($P39,'led1'!$E$3:$AE$220,'EXPORT Graph'!$B$10+3,FALSE))</f>
        <v>#N/A</v>
      </c>
      <c r="U39" t="e">
        <f>IF('EXPORT Graph'!$B$10=1,P39,VLOOKUP($P39,'led2'!$E$2:$AE$200,'EXPORT Graph'!$B$10+3,FALSE))</f>
        <v>#N/A</v>
      </c>
      <c r="V39" t="e">
        <f>IF('EXPORT Graph'!$B$10=1,P39,VLOOKUP($P39,'led3'!$E$2:$AD$200,'EXPORT Graph'!$B$10+3,FALSE))</f>
        <v>#N/A</v>
      </c>
      <c r="X39" t="e">
        <f>IF(#REF!=1,P39,VLOOKUP($P39,'led1'!$E$3:$AE$220,#REF!+3,FALSE))</f>
        <v>#REF!</v>
      </c>
      <c r="Y39" t="e">
        <f>IF(#REF!=1,P39,VLOOKUP($P39,'led2'!$E$2:$AE$200,#REF!+3,FALSE))</f>
        <v>#REF!</v>
      </c>
      <c r="Z39" t="e">
        <f>IF(#REF!=1,P39,VLOOKUP($P39,'led3'!$E$2:$AD$200,#REF!+3,FALSE))</f>
        <v>#REF!</v>
      </c>
      <c r="AA39" t="e">
        <f>VLOOKUP($P39,'led1'!$E$3:$AE$220,CHARACTERIZE!$D$1+3,FALSE)</f>
        <v>#N/A</v>
      </c>
      <c r="AB39" t="e">
        <f>VLOOKUP($P39,'led2'!$E$2:$AE$200,CHARACTERIZE!$D$1+3,FALSE)</f>
        <v>#N/A</v>
      </c>
      <c r="AC39" t="e">
        <f>VLOOKUP($P39,'led3'!$E$2:$AD$200,CHARACTERIZE!$D$1+3,FALSE)</f>
        <v>#N/A</v>
      </c>
      <c r="AE39" t="e">
        <f>IF(#REF!=1,P39,VLOOKUP($P39,'led1'!$E$3:$AE$220,#REF!+3,FALSE))</f>
        <v>#REF!</v>
      </c>
      <c r="AF39" t="e">
        <f>IF(#REF!=1,P39,VLOOKUP($P39,'led2'!$E$2:$AE$200,#REF!+3,FALSE))</f>
        <v>#REF!</v>
      </c>
      <c r="AG39" t="e">
        <f>IF(#REF!=1,P39,VLOOKUP($P39,'led3'!$E$2:$AD$200,#REF!+3,FALSE))</f>
        <v>#REF!</v>
      </c>
      <c r="AH39" t="e">
        <f>VLOOKUP($P39,'led1'!$E$3:$AE$220,CHARACTERIZE!$E$1+3,FALSE)</f>
        <v>#N/A</v>
      </c>
      <c r="AI39" t="e">
        <f>VLOOKUP($P39,'led2'!$E$2:$AE$200,CHARACTERIZE!$E$1+3,FALSE)</f>
        <v>#N/A</v>
      </c>
      <c r="AJ39" t="e">
        <f>VLOOKUP($P39,'led3'!$E$2:$AD$200,CHARACTERIZE!$E$1+3,FALSE)</f>
        <v>#N/A</v>
      </c>
      <c r="AL39" t="e">
        <f>IF(#REF!=1,P39,VLOOKUP($P39,'led1'!$E$3:$AE$220,#REF!+3,FALSE))</f>
        <v>#REF!</v>
      </c>
      <c r="AM39" t="e">
        <f>IF(#REF!=1,P39,VLOOKUP($P39,'led2'!$E$2:$AE$200,#REF!+3,FALSE))</f>
        <v>#REF!</v>
      </c>
      <c r="AN39" t="e">
        <f>IF(#REF!=1,P39,VLOOKUP($P39,'led3'!$E$2:$AD$200,#REF!+3,FALSE))</f>
        <v>#REF!</v>
      </c>
      <c r="AO39" t="e">
        <f>VLOOKUP($P39,'led1'!$E$3:$AE$220,CHARACTERIZE!$F$1+3,FALSE)</f>
        <v>#N/A</v>
      </c>
      <c r="AP39" t="e">
        <f>VLOOKUP($P39,'led2'!$E$2:$AE$200,CHARACTERIZE!$F$1+3,FALSE)</f>
        <v>#N/A</v>
      </c>
      <c r="AQ39" t="e">
        <f>VLOOKUP($P39,'led3'!$E$2:$AD$200,CHARACTERIZE!$F$1+3,FALSE)</f>
        <v>#N/A</v>
      </c>
    </row>
    <row r="40" spans="1:43">
      <c r="A40">
        <v>38</v>
      </c>
      <c r="B40">
        <f>INDEX(Models!$U$3:$CM$1963,CHARACTERIZE!$D$6*2-1,$A40)</f>
        <v>0</v>
      </c>
      <c r="C40">
        <f>INDEX(Models!$U$3:$CM$1963,CHARACTERIZE!$D$6*2,$A40)</f>
        <v>0</v>
      </c>
      <c r="D40" t="str">
        <f t="shared" si="12"/>
        <v/>
      </c>
      <c r="E40" t="str">
        <f t="shared" si="13"/>
        <v/>
      </c>
      <c r="F40">
        <f>INDEX(Models!$U$3:$CM$1963,CHARACTERIZE!$I$6*2-1,$A40)</f>
        <v>0</v>
      </c>
      <c r="G40">
        <f>INDEX(Models!$U$3:$CM$1963,CHARACTERIZE!$I$6*2,$A40)</f>
        <v>0</v>
      </c>
      <c r="H40" t="str">
        <f t="shared" si="14"/>
        <v/>
      </c>
      <c r="I40" t="str">
        <f t="shared" si="15"/>
        <v/>
      </c>
      <c r="J40">
        <f>INDEX(Models!$U$3:$CM$1963,CHARACTERIZE!$N$6*2-1,$A40)</f>
        <v>0</v>
      </c>
      <c r="K40">
        <f>INDEX(Models!$U$3:$CM$1963,CHARACTERIZE!$N$6*2,$A40)</f>
        <v>0</v>
      </c>
      <c r="L40" t="str">
        <f t="shared" si="16"/>
        <v/>
      </c>
      <c r="M40" t="str">
        <f t="shared" si="17"/>
        <v/>
      </c>
      <c r="P40" s="3">
        <v>0.08</v>
      </c>
      <c r="Q40" t="e">
        <f>IF('EXPORT Graph'!$B$11=1,P40,VLOOKUP($P40,'led1'!$E$3:$AE$220,'EXPORT Graph'!$B$11+3,FALSE))</f>
        <v>#N/A</v>
      </c>
      <c r="R40" t="e">
        <f>IF('EXPORT Graph'!$B$11=1,P40,VLOOKUP($P40,'led2'!$E$2:$AE$200,'EXPORT Graph'!$B$11+3,FALSE))</f>
        <v>#N/A</v>
      </c>
      <c r="S40" t="e">
        <f>IF('EXPORT Graph'!$B$11=1,P40,VLOOKUP($P40,'led3'!$E$2:$AD$200,'EXPORT Graph'!$B$11+3,FALSE))</f>
        <v>#N/A</v>
      </c>
      <c r="T40" t="e">
        <f>IF('EXPORT Graph'!$B$10=1,P40,VLOOKUP($P40,'led1'!$E$3:$AE$220,'EXPORT Graph'!$B$10+3,FALSE))</f>
        <v>#N/A</v>
      </c>
      <c r="U40" t="e">
        <f>IF('EXPORT Graph'!$B$10=1,P40,VLOOKUP($P40,'led2'!$E$2:$AE$200,'EXPORT Graph'!$B$10+3,FALSE))</f>
        <v>#N/A</v>
      </c>
      <c r="V40" t="e">
        <f>IF('EXPORT Graph'!$B$10=1,P40,VLOOKUP($P40,'led3'!$E$2:$AD$200,'EXPORT Graph'!$B$10+3,FALSE))</f>
        <v>#N/A</v>
      </c>
      <c r="X40" t="e">
        <f>IF(#REF!=1,P40,VLOOKUP($P40,'led1'!$E$3:$AE$220,#REF!+3,FALSE))</f>
        <v>#REF!</v>
      </c>
      <c r="Y40" t="e">
        <f>IF(#REF!=1,P40,VLOOKUP($P40,'led2'!$E$2:$AE$200,#REF!+3,FALSE))</f>
        <v>#REF!</v>
      </c>
      <c r="Z40" t="e">
        <f>IF(#REF!=1,P40,VLOOKUP($P40,'led3'!$E$2:$AD$200,#REF!+3,FALSE))</f>
        <v>#REF!</v>
      </c>
      <c r="AA40" t="e">
        <f>VLOOKUP($P40,'led1'!$E$3:$AE$220,CHARACTERIZE!$D$1+3,FALSE)</f>
        <v>#N/A</v>
      </c>
      <c r="AB40" t="e">
        <f>VLOOKUP($P40,'led2'!$E$2:$AE$200,CHARACTERIZE!$D$1+3,FALSE)</f>
        <v>#N/A</v>
      </c>
      <c r="AC40" t="e">
        <f>VLOOKUP($P40,'led3'!$E$2:$AD$200,CHARACTERIZE!$D$1+3,FALSE)</f>
        <v>#N/A</v>
      </c>
      <c r="AE40" t="e">
        <f>IF(#REF!=1,P40,VLOOKUP($P40,'led1'!$E$3:$AE$220,#REF!+3,FALSE))</f>
        <v>#REF!</v>
      </c>
      <c r="AF40" t="e">
        <f>IF(#REF!=1,P40,VLOOKUP($P40,'led2'!$E$2:$AE$200,#REF!+3,FALSE))</f>
        <v>#REF!</v>
      </c>
      <c r="AG40" t="e">
        <f>IF(#REF!=1,P40,VLOOKUP($P40,'led3'!$E$2:$AD$200,#REF!+3,FALSE))</f>
        <v>#REF!</v>
      </c>
      <c r="AH40" t="e">
        <f>VLOOKUP($P40,'led1'!$E$3:$AE$220,CHARACTERIZE!$E$1+3,FALSE)</f>
        <v>#N/A</v>
      </c>
      <c r="AI40" t="e">
        <f>VLOOKUP($P40,'led2'!$E$2:$AE$200,CHARACTERIZE!$E$1+3,FALSE)</f>
        <v>#N/A</v>
      </c>
      <c r="AJ40" t="e">
        <f>VLOOKUP($P40,'led3'!$E$2:$AD$200,CHARACTERIZE!$E$1+3,FALSE)</f>
        <v>#N/A</v>
      </c>
      <c r="AL40" t="e">
        <f>IF(#REF!=1,P40,VLOOKUP($P40,'led1'!$E$3:$AE$220,#REF!+3,FALSE))</f>
        <v>#REF!</v>
      </c>
      <c r="AM40" t="e">
        <f>IF(#REF!=1,P40,VLOOKUP($P40,'led2'!$E$2:$AE$200,#REF!+3,FALSE))</f>
        <v>#REF!</v>
      </c>
      <c r="AN40" t="e">
        <f>IF(#REF!=1,P40,VLOOKUP($P40,'led3'!$E$2:$AD$200,#REF!+3,FALSE))</f>
        <v>#REF!</v>
      </c>
      <c r="AO40" t="e">
        <f>VLOOKUP($P40,'led1'!$E$3:$AE$220,CHARACTERIZE!$F$1+3,FALSE)</f>
        <v>#N/A</v>
      </c>
      <c r="AP40" t="e">
        <f>VLOOKUP($P40,'led2'!$E$2:$AE$200,CHARACTERIZE!$F$1+3,FALSE)</f>
        <v>#N/A</v>
      </c>
      <c r="AQ40" t="e">
        <f>VLOOKUP($P40,'led3'!$E$2:$AD$200,CHARACTERIZE!$F$1+3,FALSE)</f>
        <v>#N/A</v>
      </c>
    </row>
    <row r="41" spans="1:43">
      <c r="A41">
        <v>39</v>
      </c>
      <c r="B41">
        <f>INDEX(Models!$U$3:$CM$1963,CHARACTERIZE!$D$6*2-1,$A41)</f>
        <v>0</v>
      </c>
      <c r="C41">
        <f>INDEX(Models!$U$3:$CM$1963,CHARACTERIZE!$D$6*2,$A41)</f>
        <v>0</v>
      </c>
      <c r="D41" t="str">
        <f t="shared" si="12"/>
        <v/>
      </c>
      <c r="E41" t="str">
        <f t="shared" si="13"/>
        <v/>
      </c>
      <c r="F41">
        <f>INDEX(Models!$U$3:$CM$1963,CHARACTERIZE!$I$6*2-1,$A41)</f>
        <v>0</v>
      </c>
      <c r="G41">
        <f>INDEX(Models!$U$3:$CM$1963,CHARACTERIZE!$I$6*2,$A41)</f>
        <v>0</v>
      </c>
      <c r="H41" t="str">
        <f t="shared" si="14"/>
        <v/>
      </c>
      <c r="I41" t="str">
        <f t="shared" si="15"/>
        <v/>
      </c>
      <c r="J41">
        <f>INDEX(Models!$U$3:$CM$1963,CHARACTERIZE!$N$6*2-1,$A41)</f>
        <v>0</v>
      </c>
      <c r="K41">
        <f>INDEX(Models!$U$3:$CM$1963,CHARACTERIZE!$N$6*2,$A41)</f>
        <v>0</v>
      </c>
      <c r="L41" t="str">
        <f t="shared" si="16"/>
        <v/>
      </c>
      <c r="M41" t="str">
        <f t="shared" si="17"/>
        <v/>
      </c>
      <c r="P41" s="3">
        <v>8.2000000000000003E-2</v>
      </c>
      <c r="Q41" t="e">
        <f>IF('EXPORT Graph'!$B$11=1,P41,VLOOKUP($P41,'led1'!$E$3:$AE$220,'EXPORT Graph'!$B$11+3,FALSE))</f>
        <v>#N/A</v>
      </c>
      <c r="R41" t="e">
        <f>IF('EXPORT Graph'!$B$11=1,P41,VLOOKUP($P41,'led2'!$E$2:$AE$200,'EXPORT Graph'!$B$11+3,FALSE))</f>
        <v>#N/A</v>
      </c>
      <c r="S41" t="e">
        <f>IF('EXPORT Graph'!$B$11=1,P41,VLOOKUP($P41,'led3'!$E$2:$AD$200,'EXPORT Graph'!$B$11+3,FALSE))</f>
        <v>#N/A</v>
      </c>
      <c r="T41" t="e">
        <f>IF('EXPORT Graph'!$B$10=1,P41,VLOOKUP($P41,'led1'!$E$3:$AE$220,'EXPORT Graph'!$B$10+3,FALSE))</f>
        <v>#N/A</v>
      </c>
      <c r="U41" t="e">
        <f>IF('EXPORT Graph'!$B$10=1,P41,VLOOKUP($P41,'led2'!$E$2:$AE$200,'EXPORT Graph'!$B$10+3,FALSE))</f>
        <v>#N/A</v>
      </c>
      <c r="V41" t="e">
        <f>IF('EXPORT Graph'!$B$10=1,P41,VLOOKUP($P41,'led3'!$E$2:$AD$200,'EXPORT Graph'!$B$10+3,FALSE))</f>
        <v>#N/A</v>
      </c>
      <c r="X41" t="e">
        <f>IF(#REF!=1,P41,VLOOKUP($P41,'led1'!$E$3:$AE$220,#REF!+3,FALSE))</f>
        <v>#REF!</v>
      </c>
      <c r="Y41" t="e">
        <f>IF(#REF!=1,P41,VLOOKUP($P41,'led2'!$E$2:$AE$200,#REF!+3,FALSE))</f>
        <v>#REF!</v>
      </c>
      <c r="Z41" t="e">
        <f>IF(#REF!=1,P41,VLOOKUP($P41,'led3'!$E$2:$AD$200,#REF!+3,FALSE))</f>
        <v>#REF!</v>
      </c>
      <c r="AA41" t="e">
        <f>VLOOKUP($P41,'led1'!$E$3:$AE$220,CHARACTERIZE!$D$1+3,FALSE)</f>
        <v>#N/A</v>
      </c>
      <c r="AB41" t="e">
        <f>VLOOKUP($P41,'led2'!$E$2:$AE$200,CHARACTERIZE!$D$1+3,FALSE)</f>
        <v>#N/A</v>
      </c>
      <c r="AC41" t="e">
        <f>VLOOKUP($P41,'led3'!$E$2:$AD$200,CHARACTERIZE!$D$1+3,FALSE)</f>
        <v>#N/A</v>
      </c>
      <c r="AE41" t="e">
        <f>IF(#REF!=1,P41,VLOOKUP($P41,'led1'!$E$3:$AE$220,#REF!+3,FALSE))</f>
        <v>#REF!</v>
      </c>
      <c r="AF41" t="e">
        <f>IF(#REF!=1,P41,VLOOKUP($P41,'led2'!$E$2:$AE$200,#REF!+3,FALSE))</f>
        <v>#REF!</v>
      </c>
      <c r="AG41" t="e">
        <f>IF(#REF!=1,P41,VLOOKUP($P41,'led3'!$E$2:$AD$200,#REF!+3,FALSE))</f>
        <v>#REF!</v>
      </c>
      <c r="AH41" t="e">
        <f>VLOOKUP($P41,'led1'!$E$3:$AE$220,CHARACTERIZE!$E$1+3,FALSE)</f>
        <v>#N/A</v>
      </c>
      <c r="AI41" t="e">
        <f>VLOOKUP($P41,'led2'!$E$2:$AE$200,CHARACTERIZE!$E$1+3,FALSE)</f>
        <v>#N/A</v>
      </c>
      <c r="AJ41" t="e">
        <f>VLOOKUP($P41,'led3'!$E$2:$AD$200,CHARACTERIZE!$E$1+3,FALSE)</f>
        <v>#N/A</v>
      </c>
      <c r="AL41" t="e">
        <f>IF(#REF!=1,P41,VLOOKUP($P41,'led1'!$E$3:$AE$220,#REF!+3,FALSE))</f>
        <v>#REF!</v>
      </c>
      <c r="AM41" t="e">
        <f>IF(#REF!=1,P41,VLOOKUP($P41,'led2'!$E$2:$AE$200,#REF!+3,FALSE))</f>
        <v>#REF!</v>
      </c>
      <c r="AN41" t="e">
        <f>IF(#REF!=1,P41,VLOOKUP($P41,'led3'!$E$2:$AD$200,#REF!+3,FALSE))</f>
        <v>#REF!</v>
      </c>
      <c r="AO41" t="e">
        <f>VLOOKUP($P41,'led1'!$E$3:$AE$220,CHARACTERIZE!$F$1+3,FALSE)</f>
        <v>#N/A</v>
      </c>
      <c r="AP41" t="e">
        <f>VLOOKUP($P41,'led2'!$E$2:$AE$200,CHARACTERIZE!$F$1+3,FALSE)</f>
        <v>#N/A</v>
      </c>
      <c r="AQ41" t="e">
        <f>VLOOKUP($P41,'led3'!$E$2:$AD$200,CHARACTERIZE!$F$1+3,FALSE)</f>
        <v>#N/A</v>
      </c>
    </row>
    <row r="42" spans="1:43">
      <c r="A42">
        <v>40</v>
      </c>
      <c r="B42">
        <f>INDEX(Models!$U$3:$CM$1963,CHARACTERIZE!$D$6*2-1,$A42)</f>
        <v>0</v>
      </c>
      <c r="C42">
        <f>INDEX(Models!$U$3:$CM$1963,CHARACTERIZE!$D$6*2,$A42)</f>
        <v>0</v>
      </c>
      <c r="D42" t="str">
        <f t="shared" si="12"/>
        <v/>
      </c>
      <c r="E42" t="str">
        <f t="shared" si="13"/>
        <v/>
      </c>
      <c r="F42">
        <f>INDEX(Models!$U$3:$CM$1963,CHARACTERIZE!$I$6*2-1,$A42)</f>
        <v>0</v>
      </c>
      <c r="G42">
        <f>INDEX(Models!$U$3:$CM$1963,CHARACTERIZE!$I$6*2,$A42)</f>
        <v>0</v>
      </c>
      <c r="H42" t="str">
        <f t="shared" si="14"/>
        <v/>
      </c>
      <c r="I42" t="str">
        <f t="shared" si="15"/>
        <v/>
      </c>
      <c r="J42">
        <f>INDEX(Models!$U$3:$CM$1963,CHARACTERIZE!$N$6*2-1,$A42)</f>
        <v>0</v>
      </c>
      <c r="K42">
        <f>INDEX(Models!$U$3:$CM$1963,CHARACTERIZE!$N$6*2,$A42)</f>
        <v>0</v>
      </c>
      <c r="L42" t="str">
        <f t="shared" si="16"/>
        <v/>
      </c>
      <c r="M42" t="str">
        <f t="shared" si="17"/>
        <v/>
      </c>
      <c r="P42" s="3">
        <v>8.4000000000000005E-2</v>
      </c>
      <c r="Q42" t="e">
        <f>IF('EXPORT Graph'!$B$11=1,P42,VLOOKUP($P42,'led1'!$E$3:$AE$220,'EXPORT Graph'!$B$11+3,FALSE))</f>
        <v>#N/A</v>
      </c>
      <c r="R42" t="e">
        <f>IF('EXPORT Graph'!$B$11=1,P42,VLOOKUP($P42,'led2'!$E$2:$AE$200,'EXPORT Graph'!$B$11+3,FALSE))</f>
        <v>#N/A</v>
      </c>
      <c r="S42" t="e">
        <f>IF('EXPORT Graph'!$B$11=1,P42,VLOOKUP($P42,'led3'!$E$2:$AD$200,'EXPORT Graph'!$B$11+3,FALSE))</f>
        <v>#N/A</v>
      </c>
      <c r="T42" t="e">
        <f>IF('EXPORT Graph'!$B$10=1,P42,VLOOKUP($P42,'led1'!$E$3:$AE$220,'EXPORT Graph'!$B$10+3,FALSE))</f>
        <v>#N/A</v>
      </c>
      <c r="U42" t="e">
        <f>IF('EXPORT Graph'!$B$10=1,P42,VLOOKUP($P42,'led2'!$E$2:$AE$200,'EXPORT Graph'!$B$10+3,FALSE))</f>
        <v>#N/A</v>
      </c>
      <c r="V42" t="e">
        <f>IF('EXPORT Graph'!$B$10=1,P42,VLOOKUP($P42,'led3'!$E$2:$AD$200,'EXPORT Graph'!$B$10+3,FALSE))</f>
        <v>#N/A</v>
      </c>
      <c r="X42" t="e">
        <f>IF(#REF!=1,P42,VLOOKUP($P42,'led1'!$E$3:$AE$220,#REF!+3,FALSE))</f>
        <v>#REF!</v>
      </c>
      <c r="Y42" t="e">
        <f>IF(#REF!=1,P42,VLOOKUP($P42,'led2'!$E$2:$AE$200,#REF!+3,FALSE))</f>
        <v>#REF!</v>
      </c>
      <c r="Z42" t="e">
        <f>IF(#REF!=1,P42,VLOOKUP($P42,'led3'!$E$2:$AD$200,#REF!+3,FALSE))</f>
        <v>#REF!</v>
      </c>
      <c r="AA42" t="e">
        <f>VLOOKUP($P42,'led1'!$E$3:$AE$220,CHARACTERIZE!$D$1+3,FALSE)</f>
        <v>#N/A</v>
      </c>
      <c r="AB42" t="e">
        <f>VLOOKUP($P42,'led2'!$E$2:$AE$200,CHARACTERIZE!$D$1+3,FALSE)</f>
        <v>#N/A</v>
      </c>
      <c r="AC42" t="e">
        <f>VLOOKUP($P42,'led3'!$E$2:$AD$200,CHARACTERIZE!$D$1+3,FALSE)</f>
        <v>#N/A</v>
      </c>
      <c r="AE42" t="e">
        <f>IF(#REF!=1,P42,VLOOKUP($P42,'led1'!$E$3:$AE$220,#REF!+3,FALSE))</f>
        <v>#REF!</v>
      </c>
      <c r="AF42" t="e">
        <f>IF(#REF!=1,P42,VLOOKUP($P42,'led2'!$E$2:$AE$200,#REF!+3,FALSE))</f>
        <v>#REF!</v>
      </c>
      <c r="AG42" t="e">
        <f>IF(#REF!=1,P42,VLOOKUP($P42,'led3'!$E$2:$AD$200,#REF!+3,FALSE))</f>
        <v>#REF!</v>
      </c>
      <c r="AH42" t="e">
        <f>VLOOKUP($P42,'led1'!$E$3:$AE$220,CHARACTERIZE!$E$1+3,FALSE)</f>
        <v>#N/A</v>
      </c>
      <c r="AI42" t="e">
        <f>VLOOKUP($P42,'led2'!$E$2:$AE$200,CHARACTERIZE!$E$1+3,FALSE)</f>
        <v>#N/A</v>
      </c>
      <c r="AJ42" t="e">
        <f>VLOOKUP($P42,'led3'!$E$2:$AD$200,CHARACTERIZE!$E$1+3,FALSE)</f>
        <v>#N/A</v>
      </c>
      <c r="AL42" t="e">
        <f>IF(#REF!=1,P42,VLOOKUP($P42,'led1'!$E$3:$AE$220,#REF!+3,FALSE))</f>
        <v>#REF!</v>
      </c>
      <c r="AM42" t="e">
        <f>IF(#REF!=1,P42,VLOOKUP($P42,'led2'!$E$2:$AE$200,#REF!+3,FALSE))</f>
        <v>#REF!</v>
      </c>
      <c r="AN42" t="e">
        <f>IF(#REF!=1,P42,VLOOKUP($P42,'led3'!$E$2:$AD$200,#REF!+3,FALSE))</f>
        <v>#REF!</v>
      </c>
      <c r="AO42" t="e">
        <f>VLOOKUP($P42,'led1'!$E$3:$AE$220,CHARACTERIZE!$F$1+3,FALSE)</f>
        <v>#N/A</v>
      </c>
      <c r="AP42" t="e">
        <f>VLOOKUP($P42,'led2'!$E$2:$AE$200,CHARACTERIZE!$F$1+3,FALSE)</f>
        <v>#N/A</v>
      </c>
      <c r="AQ42" t="e">
        <f>VLOOKUP($P42,'led3'!$E$2:$AD$200,CHARACTERIZE!$F$1+3,FALSE)</f>
        <v>#N/A</v>
      </c>
    </row>
    <row r="43" spans="1:43">
      <c r="A43">
        <v>41</v>
      </c>
      <c r="B43">
        <f>INDEX(Models!$U$3:$CM$1963,CHARACTERIZE!$D$6*2-1,$A43)</f>
        <v>0</v>
      </c>
      <c r="C43">
        <f>INDEX(Models!$U$3:$CM$1963,CHARACTERIZE!$D$6*2,$A43)</f>
        <v>0</v>
      </c>
      <c r="D43" t="str">
        <f t="shared" si="12"/>
        <v/>
      </c>
      <c r="E43" t="str">
        <f t="shared" si="13"/>
        <v/>
      </c>
      <c r="F43">
        <f>INDEX(Models!$U$3:$CM$1963,CHARACTERIZE!$I$6*2-1,$A43)</f>
        <v>0</v>
      </c>
      <c r="G43">
        <f>INDEX(Models!$U$3:$CM$1963,CHARACTERIZE!$I$6*2,$A43)</f>
        <v>0</v>
      </c>
      <c r="H43" t="str">
        <f t="shared" si="14"/>
        <v/>
      </c>
      <c r="I43" t="str">
        <f t="shared" si="15"/>
        <v/>
      </c>
      <c r="J43">
        <f>INDEX(Models!$U$3:$CM$1963,CHARACTERIZE!$N$6*2-1,$A43)</f>
        <v>0</v>
      </c>
      <c r="K43">
        <f>INDEX(Models!$U$3:$CM$1963,CHARACTERIZE!$N$6*2,$A43)</f>
        <v>0</v>
      </c>
      <c r="L43" t="str">
        <f t="shared" si="16"/>
        <v/>
      </c>
      <c r="M43" t="str">
        <f t="shared" si="17"/>
        <v/>
      </c>
      <c r="P43" s="3">
        <v>8.5999999999999993E-2</v>
      </c>
      <c r="Q43" t="e">
        <f>IF('EXPORT Graph'!$B$11=1,P43,VLOOKUP($P43,'led1'!$E$3:$AE$220,'EXPORT Graph'!$B$11+3,FALSE))</f>
        <v>#N/A</v>
      </c>
      <c r="R43" t="e">
        <f>IF('EXPORT Graph'!$B$11=1,P43,VLOOKUP($P43,'led2'!$E$2:$AE$200,'EXPORT Graph'!$B$11+3,FALSE))</f>
        <v>#N/A</v>
      </c>
      <c r="S43" t="e">
        <f>IF('EXPORT Graph'!$B$11=1,P43,VLOOKUP($P43,'led3'!$E$2:$AD$200,'EXPORT Graph'!$B$11+3,FALSE))</f>
        <v>#N/A</v>
      </c>
      <c r="T43" t="e">
        <f>IF('EXPORT Graph'!$B$10=1,P43,VLOOKUP($P43,'led1'!$E$3:$AE$220,'EXPORT Graph'!$B$10+3,FALSE))</f>
        <v>#N/A</v>
      </c>
      <c r="U43" t="e">
        <f>IF('EXPORT Graph'!$B$10=1,P43,VLOOKUP($P43,'led2'!$E$2:$AE$200,'EXPORT Graph'!$B$10+3,FALSE))</f>
        <v>#N/A</v>
      </c>
      <c r="V43" t="e">
        <f>IF('EXPORT Graph'!$B$10=1,P43,VLOOKUP($P43,'led3'!$E$2:$AD$200,'EXPORT Graph'!$B$10+3,FALSE))</f>
        <v>#N/A</v>
      </c>
      <c r="X43" t="e">
        <f>IF(#REF!=1,P43,VLOOKUP($P43,'led1'!$E$3:$AE$220,#REF!+3,FALSE))</f>
        <v>#REF!</v>
      </c>
      <c r="Y43" t="e">
        <f>IF(#REF!=1,P43,VLOOKUP($P43,'led2'!$E$2:$AE$200,#REF!+3,FALSE))</f>
        <v>#REF!</v>
      </c>
      <c r="Z43" t="e">
        <f>IF(#REF!=1,P43,VLOOKUP($P43,'led3'!$E$2:$AD$200,#REF!+3,FALSE))</f>
        <v>#REF!</v>
      </c>
      <c r="AA43" t="e">
        <f>VLOOKUP($P43,'led1'!$E$3:$AE$220,CHARACTERIZE!$D$1+3,FALSE)</f>
        <v>#N/A</v>
      </c>
      <c r="AB43" t="e">
        <f>VLOOKUP($P43,'led2'!$E$2:$AE$200,CHARACTERIZE!$D$1+3,FALSE)</f>
        <v>#N/A</v>
      </c>
      <c r="AC43" t="e">
        <f>VLOOKUP($P43,'led3'!$E$2:$AD$200,CHARACTERIZE!$D$1+3,FALSE)</f>
        <v>#N/A</v>
      </c>
      <c r="AE43" t="e">
        <f>IF(#REF!=1,P43,VLOOKUP($P43,'led1'!$E$3:$AE$220,#REF!+3,FALSE))</f>
        <v>#REF!</v>
      </c>
      <c r="AF43" t="e">
        <f>IF(#REF!=1,P43,VLOOKUP($P43,'led2'!$E$2:$AE$200,#REF!+3,FALSE))</f>
        <v>#REF!</v>
      </c>
      <c r="AG43" t="e">
        <f>IF(#REF!=1,P43,VLOOKUP($P43,'led3'!$E$2:$AD$200,#REF!+3,FALSE))</f>
        <v>#REF!</v>
      </c>
      <c r="AH43" t="e">
        <f>VLOOKUP($P43,'led1'!$E$3:$AE$220,CHARACTERIZE!$E$1+3,FALSE)</f>
        <v>#N/A</v>
      </c>
      <c r="AI43" t="e">
        <f>VLOOKUP($P43,'led2'!$E$2:$AE$200,CHARACTERIZE!$E$1+3,FALSE)</f>
        <v>#N/A</v>
      </c>
      <c r="AJ43" t="e">
        <f>VLOOKUP($P43,'led3'!$E$2:$AD$200,CHARACTERIZE!$E$1+3,FALSE)</f>
        <v>#N/A</v>
      </c>
      <c r="AL43" t="e">
        <f>IF(#REF!=1,P43,VLOOKUP($P43,'led1'!$E$3:$AE$220,#REF!+3,FALSE))</f>
        <v>#REF!</v>
      </c>
      <c r="AM43" t="e">
        <f>IF(#REF!=1,P43,VLOOKUP($P43,'led2'!$E$2:$AE$200,#REF!+3,FALSE))</f>
        <v>#REF!</v>
      </c>
      <c r="AN43" t="e">
        <f>IF(#REF!=1,P43,VLOOKUP($P43,'led3'!$E$2:$AD$200,#REF!+3,FALSE))</f>
        <v>#REF!</v>
      </c>
      <c r="AO43" t="e">
        <f>VLOOKUP($P43,'led1'!$E$3:$AE$220,CHARACTERIZE!$F$1+3,FALSE)</f>
        <v>#N/A</v>
      </c>
      <c r="AP43" t="e">
        <f>VLOOKUP($P43,'led2'!$E$2:$AE$200,CHARACTERIZE!$F$1+3,FALSE)</f>
        <v>#N/A</v>
      </c>
      <c r="AQ43" t="e">
        <f>VLOOKUP($P43,'led3'!$E$2:$AD$200,CHARACTERIZE!$F$1+3,FALSE)</f>
        <v>#N/A</v>
      </c>
    </row>
    <row r="44" spans="1:43">
      <c r="A44">
        <v>42</v>
      </c>
      <c r="B44">
        <f>INDEX(Models!$U$3:$CM$1963,CHARACTERIZE!$D$6*2-1,$A44)</f>
        <v>0</v>
      </c>
      <c r="C44">
        <f>INDEX(Models!$U$3:$CM$1963,CHARACTERIZE!$D$6*2,$A44)</f>
        <v>0</v>
      </c>
      <c r="D44" t="str">
        <f t="shared" si="12"/>
        <v/>
      </c>
      <c r="E44" t="str">
        <f t="shared" si="13"/>
        <v/>
      </c>
      <c r="F44">
        <f>INDEX(Models!$U$3:$CM$1963,CHARACTERIZE!$I$6*2-1,$A44)</f>
        <v>0</v>
      </c>
      <c r="G44">
        <f>INDEX(Models!$U$3:$CM$1963,CHARACTERIZE!$I$6*2,$A44)</f>
        <v>0</v>
      </c>
      <c r="H44" t="str">
        <f t="shared" si="14"/>
        <v/>
      </c>
      <c r="I44" t="str">
        <f t="shared" si="15"/>
        <v/>
      </c>
      <c r="J44">
        <f>INDEX(Models!$U$3:$CM$1963,CHARACTERIZE!$N$6*2-1,$A44)</f>
        <v>0</v>
      </c>
      <c r="K44">
        <f>INDEX(Models!$U$3:$CM$1963,CHARACTERIZE!$N$6*2,$A44)</f>
        <v>0</v>
      </c>
      <c r="L44" t="str">
        <f t="shared" si="16"/>
        <v/>
      </c>
      <c r="M44" t="str">
        <f t="shared" si="17"/>
        <v/>
      </c>
      <c r="P44" s="3">
        <v>8.7999999999999995E-2</v>
      </c>
      <c r="Q44" t="e">
        <f>IF('EXPORT Graph'!$B$11=1,P44,VLOOKUP($P44,'led1'!$E$3:$AE$220,'EXPORT Graph'!$B$11+3,FALSE))</f>
        <v>#N/A</v>
      </c>
      <c r="R44" t="e">
        <f>IF('EXPORT Graph'!$B$11=1,P44,VLOOKUP($P44,'led2'!$E$2:$AE$200,'EXPORT Graph'!$B$11+3,FALSE))</f>
        <v>#N/A</v>
      </c>
      <c r="S44" t="e">
        <f>IF('EXPORT Graph'!$B$11=1,P44,VLOOKUP($P44,'led3'!$E$2:$AD$200,'EXPORT Graph'!$B$11+3,FALSE))</f>
        <v>#N/A</v>
      </c>
      <c r="T44" t="e">
        <f>IF('EXPORT Graph'!$B$10=1,P44,VLOOKUP($P44,'led1'!$E$3:$AE$220,'EXPORT Graph'!$B$10+3,FALSE))</f>
        <v>#N/A</v>
      </c>
      <c r="U44" t="e">
        <f>IF('EXPORT Graph'!$B$10=1,P44,VLOOKUP($P44,'led2'!$E$2:$AE$200,'EXPORT Graph'!$B$10+3,FALSE))</f>
        <v>#N/A</v>
      </c>
      <c r="V44" t="e">
        <f>IF('EXPORT Graph'!$B$10=1,P44,VLOOKUP($P44,'led3'!$E$2:$AD$200,'EXPORT Graph'!$B$10+3,FALSE))</f>
        <v>#N/A</v>
      </c>
      <c r="X44" t="e">
        <f>IF(#REF!=1,P44,VLOOKUP($P44,'led1'!$E$3:$AE$220,#REF!+3,FALSE))</f>
        <v>#REF!</v>
      </c>
      <c r="Y44" t="e">
        <f>IF(#REF!=1,P44,VLOOKUP($P44,'led2'!$E$2:$AE$200,#REF!+3,FALSE))</f>
        <v>#REF!</v>
      </c>
      <c r="Z44" t="e">
        <f>IF(#REF!=1,P44,VLOOKUP($P44,'led3'!$E$2:$AD$200,#REF!+3,FALSE))</f>
        <v>#REF!</v>
      </c>
      <c r="AA44" t="e">
        <f>VLOOKUP($P44,'led1'!$E$3:$AE$220,CHARACTERIZE!$D$1+3,FALSE)</f>
        <v>#N/A</v>
      </c>
      <c r="AB44" t="e">
        <f>VLOOKUP($P44,'led2'!$E$2:$AE$200,CHARACTERIZE!$D$1+3,FALSE)</f>
        <v>#N/A</v>
      </c>
      <c r="AC44" t="e">
        <f>VLOOKUP($P44,'led3'!$E$2:$AD$200,CHARACTERIZE!$D$1+3,FALSE)</f>
        <v>#N/A</v>
      </c>
      <c r="AE44" t="e">
        <f>IF(#REF!=1,P44,VLOOKUP($P44,'led1'!$E$3:$AE$220,#REF!+3,FALSE))</f>
        <v>#REF!</v>
      </c>
      <c r="AF44" t="e">
        <f>IF(#REF!=1,P44,VLOOKUP($P44,'led2'!$E$2:$AE$200,#REF!+3,FALSE))</f>
        <v>#REF!</v>
      </c>
      <c r="AG44" t="e">
        <f>IF(#REF!=1,P44,VLOOKUP($P44,'led3'!$E$2:$AD$200,#REF!+3,FALSE))</f>
        <v>#REF!</v>
      </c>
      <c r="AH44" t="e">
        <f>VLOOKUP($P44,'led1'!$E$3:$AE$220,CHARACTERIZE!$E$1+3,FALSE)</f>
        <v>#N/A</v>
      </c>
      <c r="AI44" t="e">
        <f>VLOOKUP($P44,'led2'!$E$2:$AE$200,CHARACTERIZE!$E$1+3,FALSE)</f>
        <v>#N/A</v>
      </c>
      <c r="AJ44" t="e">
        <f>VLOOKUP($P44,'led3'!$E$2:$AD$200,CHARACTERIZE!$E$1+3,FALSE)</f>
        <v>#N/A</v>
      </c>
      <c r="AL44" t="e">
        <f>IF(#REF!=1,P44,VLOOKUP($P44,'led1'!$E$3:$AE$220,#REF!+3,FALSE))</f>
        <v>#REF!</v>
      </c>
      <c r="AM44" t="e">
        <f>IF(#REF!=1,P44,VLOOKUP($P44,'led2'!$E$2:$AE$200,#REF!+3,FALSE))</f>
        <v>#REF!</v>
      </c>
      <c r="AN44" t="e">
        <f>IF(#REF!=1,P44,VLOOKUP($P44,'led3'!$E$2:$AD$200,#REF!+3,FALSE))</f>
        <v>#REF!</v>
      </c>
      <c r="AO44" t="e">
        <f>VLOOKUP($P44,'led1'!$E$3:$AE$220,CHARACTERIZE!$F$1+3,FALSE)</f>
        <v>#N/A</v>
      </c>
      <c r="AP44" t="e">
        <f>VLOOKUP($P44,'led2'!$E$2:$AE$200,CHARACTERIZE!$F$1+3,FALSE)</f>
        <v>#N/A</v>
      </c>
      <c r="AQ44" t="e">
        <f>VLOOKUP($P44,'led3'!$E$2:$AD$200,CHARACTERIZE!$F$1+3,FALSE)</f>
        <v>#N/A</v>
      </c>
    </row>
    <row r="45" spans="1:43">
      <c r="A45">
        <v>43</v>
      </c>
      <c r="B45">
        <f>INDEX(Models!$U$3:$CM$1963,CHARACTERIZE!$D$6*2-1,$A45)</f>
        <v>0</v>
      </c>
      <c r="C45">
        <f>INDEX(Models!$U$3:$CM$1963,CHARACTERIZE!$D$6*2,$A45)</f>
        <v>0</v>
      </c>
      <c r="D45" t="str">
        <f t="shared" si="12"/>
        <v/>
      </c>
      <c r="E45" t="str">
        <f t="shared" si="13"/>
        <v/>
      </c>
      <c r="F45">
        <f>INDEX(Models!$U$3:$CM$1963,CHARACTERIZE!$I$6*2-1,$A45)</f>
        <v>0</v>
      </c>
      <c r="G45">
        <f>INDEX(Models!$U$3:$CM$1963,CHARACTERIZE!$I$6*2,$A45)</f>
        <v>0</v>
      </c>
      <c r="H45" t="str">
        <f t="shared" si="14"/>
        <v/>
      </c>
      <c r="I45" t="str">
        <f t="shared" si="15"/>
        <v/>
      </c>
      <c r="J45">
        <f>INDEX(Models!$U$3:$CM$1963,CHARACTERIZE!$N$6*2-1,$A45)</f>
        <v>0</v>
      </c>
      <c r="K45">
        <f>INDEX(Models!$U$3:$CM$1963,CHARACTERIZE!$N$6*2,$A45)</f>
        <v>0</v>
      </c>
      <c r="L45" t="str">
        <f t="shared" si="16"/>
        <v/>
      </c>
      <c r="M45" t="str">
        <f t="shared" si="17"/>
        <v/>
      </c>
      <c r="P45" s="3">
        <v>0.09</v>
      </c>
      <c r="Q45" t="e">
        <f>IF('EXPORT Graph'!$B$11=1,P45,VLOOKUP($P45,'led1'!$E$3:$AE$220,'EXPORT Graph'!$B$11+3,FALSE))</f>
        <v>#N/A</v>
      </c>
      <c r="R45" t="e">
        <f>IF('EXPORT Graph'!$B$11=1,P45,VLOOKUP($P45,'led2'!$E$2:$AE$200,'EXPORT Graph'!$B$11+3,FALSE))</f>
        <v>#N/A</v>
      </c>
      <c r="S45" t="e">
        <f>IF('EXPORT Graph'!$B$11=1,P45,VLOOKUP($P45,'led3'!$E$2:$AD$200,'EXPORT Graph'!$B$11+3,FALSE))</f>
        <v>#N/A</v>
      </c>
      <c r="T45" t="e">
        <f>IF('EXPORT Graph'!$B$10=1,P45,VLOOKUP($P45,'led1'!$E$3:$AE$220,'EXPORT Graph'!$B$10+3,FALSE))</f>
        <v>#N/A</v>
      </c>
      <c r="U45" t="e">
        <f>IF('EXPORT Graph'!$B$10=1,P45,VLOOKUP($P45,'led2'!$E$2:$AE$200,'EXPORT Graph'!$B$10+3,FALSE))</f>
        <v>#N/A</v>
      </c>
      <c r="V45" t="e">
        <f>IF('EXPORT Graph'!$B$10=1,P45,VLOOKUP($P45,'led3'!$E$2:$AD$200,'EXPORT Graph'!$B$10+3,FALSE))</f>
        <v>#N/A</v>
      </c>
      <c r="X45" t="e">
        <f>IF(#REF!=1,P45,VLOOKUP($P45,'led1'!$E$3:$AE$220,#REF!+3,FALSE))</f>
        <v>#REF!</v>
      </c>
      <c r="Y45" t="e">
        <f>IF(#REF!=1,P45,VLOOKUP($P45,'led2'!$E$2:$AE$200,#REF!+3,FALSE))</f>
        <v>#REF!</v>
      </c>
      <c r="Z45" t="e">
        <f>IF(#REF!=1,P45,VLOOKUP($P45,'led3'!$E$2:$AD$200,#REF!+3,FALSE))</f>
        <v>#REF!</v>
      </c>
      <c r="AA45" t="e">
        <f>VLOOKUP($P45,'led1'!$E$3:$AE$220,CHARACTERIZE!$D$1+3,FALSE)</f>
        <v>#N/A</v>
      </c>
      <c r="AB45" t="e">
        <f>VLOOKUP($P45,'led2'!$E$2:$AE$200,CHARACTERIZE!$D$1+3,FALSE)</f>
        <v>#N/A</v>
      </c>
      <c r="AC45" t="e">
        <f>VLOOKUP($P45,'led3'!$E$2:$AD$200,CHARACTERIZE!$D$1+3,FALSE)</f>
        <v>#N/A</v>
      </c>
      <c r="AE45" t="e">
        <f>IF(#REF!=1,P45,VLOOKUP($P45,'led1'!$E$3:$AE$220,#REF!+3,FALSE))</f>
        <v>#REF!</v>
      </c>
      <c r="AF45" t="e">
        <f>IF(#REF!=1,P45,VLOOKUP($P45,'led2'!$E$2:$AE$200,#REF!+3,FALSE))</f>
        <v>#REF!</v>
      </c>
      <c r="AG45" t="e">
        <f>IF(#REF!=1,P45,VLOOKUP($P45,'led3'!$E$2:$AD$200,#REF!+3,FALSE))</f>
        <v>#REF!</v>
      </c>
      <c r="AH45" t="e">
        <f>VLOOKUP($P45,'led1'!$E$3:$AE$220,CHARACTERIZE!$E$1+3,FALSE)</f>
        <v>#N/A</v>
      </c>
      <c r="AI45" t="e">
        <f>VLOOKUP($P45,'led2'!$E$2:$AE$200,CHARACTERIZE!$E$1+3,FALSE)</f>
        <v>#N/A</v>
      </c>
      <c r="AJ45" t="e">
        <f>VLOOKUP($P45,'led3'!$E$2:$AD$200,CHARACTERIZE!$E$1+3,FALSE)</f>
        <v>#N/A</v>
      </c>
      <c r="AL45" t="e">
        <f>IF(#REF!=1,P45,VLOOKUP($P45,'led1'!$E$3:$AE$220,#REF!+3,FALSE))</f>
        <v>#REF!</v>
      </c>
      <c r="AM45" t="e">
        <f>IF(#REF!=1,P45,VLOOKUP($P45,'led2'!$E$2:$AE$200,#REF!+3,FALSE))</f>
        <v>#REF!</v>
      </c>
      <c r="AN45" t="e">
        <f>IF(#REF!=1,P45,VLOOKUP($P45,'led3'!$E$2:$AD$200,#REF!+3,FALSE))</f>
        <v>#REF!</v>
      </c>
      <c r="AO45" t="e">
        <f>VLOOKUP($P45,'led1'!$E$3:$AE$220,CHARACTERIZE!$F$1+3,FALSE)</f>
        <v>#N/A</v>
      </c>
      <c r="AP45" t="e">
        <f>VLOOKUP($P45,'led2'!$E$2:$AE$200,CHARACTERIZE!$F$1+3,FALSE)</f>
        <v>#N/A</v>
      </c>
      <c r="AQ45" t="e">
        <f>VLOOKUP($P45,'led3'!$E$2:$AD$200,CHARACTERIZE!$F$1+3,FALSE)</f>
        <v>#N/A</v>
      </c>
    </row>
    <row r="46" spans="1:43">
      <c r="A46">
        <v>44</v>
      </c>
      <c r="B46">
        <f>INDEX(Models!$U$3:$CM$1963,CHARACTERIZE!$D$6*2-1,$A46)</f>
        <v>0</v>
      </c>
      <c r="C46">
        <f>INDEX(Models!$U$3:$CM$1963,CHARACTERIZE!$D$6*2,$A46)</f>
        <v>0</v>
      </c>
      <c r="D46" t="str">
        <f t="shared" si="12"/>
        <v/>
      </c>
      <c r="E46" t="str">
        <f t="shared" si="13"/>
        <v/>
      </c>
      <c r="F46">
        <f>INDEX(Models!$U$3:$CM$1963,CHARACTERIZE!$I$6*2-1,$A46)</f>
        <v>0</v>
      </c>
      <c r="G46">
        <f>INDEX(Models!$U$3:$CM$1963,CHARACTERIZE!$I$6*2,$A46)</f>
        <v>0</v>
      </c>
      <c r="H46" t="str">
        <f t="shared" si="14"/>
        <v/>
      </c>
      <c r="I46" t="str">
        <f t="shared" si="15"/>
        <v/>
      </c>
      <c r="J46">
        <f>INDEX(Models!$U$3:$CM$1963,CHARACTERIZE!$N$6*2-1,$A46)</f>
        <v>0</v>
      </c>
      <c r="K46">
        <f>INDEX(Models!$U$3:$CM$1963,CHARACTERIZE!$N$6*2,$A46)</f>
        <v>0</v>
      </c>
      <c r="L46" t="str">
        <f t="shared" si="16"/>
        <v/>
      </c>
      <c r="M46" t="str">
        <f t="shared" si="17"/>
        <v/>
      </c>
      <c r="P46" s="3">
        <v>9.1999999999999998E-2</v>
      </c>
      <c r="Q46" t="e">
        <f>IF('EXPORT Graph'!$B$11=1,P46,VLOOKUP($P46,'led1'!$E$3:$AE$220,'EXPORT Graph'!$B$11+3,FALSE))</f>
        <v>#N/A</v>
      </c>
      <c r="R46" t="e">
        <f>IF('EXPORT Graph'!$B$11=1,P46,VLOOKUP($P46,'led2'!$E$2:$AE$200,'EXPORT Graph'!$B$11+3,FALSE))</f>
        <v>#N/A</v>
      </c>
      <c r="S46" t="e">
        <f>IF('EXPORT Graph'!$B$11=1,P46,VLOOKUP($P46,'led3'!$E$2:$AD$200,'EXPORT Graph'!$B$11+3,FALSE))</f>
        <v>#N/A</v>
      </c>
      <c r="T46" t="e">
        <f>IF('EXPORT Graph'!$B$10=1,P46,VLOOKUP($P46,'led1'!$E$3:$AE$220,'EXPORT Graph'!$B$10+3,FALSE))</f>
        <v>#N/A</v>
      </c>
      <c r="U46" t="e">
        <f>IF('EXPORT Graph'!$B$10=1,P46,VLOOKUP($P46,'led2'!$E$2:$AE$200,'EXPORT Graph'!$B$10+3,FALSE))</f>
        <v>#N/A</v>
      </c>
      <c r="V46" t="e">
        <f>IF('EXPORT Graph'!$B$10=1,P46,VLOOKUP($P46,'led3'!$E$2:$AD$200,'EXPORT Graph'!$B$10+3,FALSE))</f>
        <v>#N/A</v>
      </c>
      <c r="X46" t="e">
        <f>IF(#REF!=1,P46,VLOOKUP($P46,'led1'!$E$3:$AE$220,#REF!+3,FALSE))</f>
        <v>#REF!</v>
      </c>
      <c r="Y46" t="e">
        <f>IF(#REF!=1,P46,VLOOKUP($P46,'led2'!$E$2:$AE$200,#REF!+3,FALSE))</f>
        <v>#REF!</v>
      </c>
      <c r="Z46" t="e">
        <f>IF(#REF!=1,P46,VLOOKUP($P46,'led3'!$E$2:$AD$200,#REF!+3,FALSE))</f>
        <v>#REF!</v>
      </c>
      <c r="AA46" t="e">
        <f>VLOOKUP($P46,'led1'!$E$3:$AE$220,CHARACTERIZE!$D$1+3,FALSE)</f>
        <v>#N/A</v>
      </c>
      <c r="AB46" t="e">
        <f>VLOOKUP($P46,'led2'!$E$2:$AE$200,CHARACTERIZE!$D$1+3,FALSE)</f>
        <v>#N/A</v>
      </c>
      <c r="AC46" t="e">
        <f>VLOOKUP($P46,'led3'!$E$2:$AD$200,CHARACTERIZE!$D$1+3,FALSE)</f>
        <v>#N/A</v>
      </c>
      <c r="AE46" t="e">
        <f>IF(#REF!=1,P46,VLOOKUP($P46,'led1'!$E$3:$AE$220,#REF!+3,FALSE))</f>
        <v>#REF!</v>
      </c>
      <c r="AF46" t="e">
        <f>IF(#REF!=1,P46,VLOOKUP($P46,'led2'!$E$2:$AE$200,#REF!+3,FALSE))</f>
        <v>#REF!</v>
      </c>
      <c r="AG46" t="e">
        <f>IF(#REF!=1,P46,VLOOKUP($P46,'led3'!$E$2:$AD$200,#REF!+3,FALSE))</f>
        <v>#REF!</v>
      </c>
      <c r="AH46" t="e">
        <f>VLOOKUP($P46,'led1'!$E$3:$AE$220,CHARACTERIZE!$E$1+3,FALSE)</f>
        <v>#N/A</v>
      </c>
      <c r="AI46" t="e">
        <f>VLOOKUP($P46,'led2'!$E$2:$AE$200,CHARACTERIZE!$E$1+3,FALSE)</f>
        <v>#N/A</v>
      </c>
      <c r="AJ46" t="e">
        <f>VLOOKUP($P46,'led3'!$E$2:$AD$200,CHARACTERIZE!$E$1+3,FALSE)</f>
        <v>#N/A</v>
      </c>
      <c r="AL46" t="e">
        <f>IF(#REF!=1,P46,VLOOKUP($P46,'led1'!$E$3:$AE$220,#REF!+3,FALSE))</f>
        <v>#REF!</v>
      </c>
      <c r="AM46" t="e">
        <f>IF(#REF!=1,P46,VLOOKUP($P46,'led2'!$E$2:$AE$200,#REF!+3,FALSE))</f>
        <v>#REF!</v>
      </c>
      <c r="AN46" t="e">
        <f>IF(#REF!=1,P46,VLOOKUP($P46,'led3'!$E$2:$AD$200,#REF!+3,FALSE))</f>
        <v>#REF!</v>
      </c>
      <c r="AO46" t="e">
        <f>VLOOKUP($P46,'led1'!$E$3:$AE$220,CHARACTERIZE!$F$1+3,FALSE)</f>
        <v>#N/A</v>
      </c>
      <c r="AP46" t="e">
        <f>VLOOKUP($P46,'led2'!$E$2:$AE$200,CHARACTERIZE!$F$1+3,FALSE)</f>
        <v>#N/A</v>
      </c>
      <c r="AQ46" t="e">
        <f>VLOOKUP($P46,'led3'!$E$2:$AD$200,CHARACTERIZE!$F$1+3,FALSE)</f>
        <v>#N/A</v>
      </c>
    </row>
    <row r="47" spans="1:43">
      <c r="A47">
        <v>45</v>
      </c>
      <c r="B47">
        <f>INDEX(Models!$U$3:$CM$1963,CHARACTERIZE!$D$6*2-1,$A47)</f>
        <v>0</v>
      </c>
      <c r="C47">
        <f>INDEX(Models!$U$3:$CM$1963,CHARACTERIZE!$D$6*2,$A47)</f>
        <v>0</v>
      </c>
      <c r="D47" t="str">
        <f t="shared" si="12"/>
        <v/>
      </c>
      <c r="E47" t="str">
        <f t="shared" si="13"/>
        <v/>
      </c>
      <c r="F47">
        <f>INDEX(Models!$U$3:$CM$1963,CHARACTERIZE!$I$6*2-1,$A47)</f>
        <v>0</v>
      </c>
      <c r="G47">
        <f>INDEX(Models!$U$3:$CM$1963,CHARACTERIZE!$I$6*2,$A47)</f>
        <v>0</v>
      </c>
      <c r="H47" t="str">
        <f t="shared" si="14"/>
        <v/>
      </c>
      <c r="I47" t="str">
        <f t="shared" si="15"/>
        <v/>
      </c>
      <c r="J47">
        <f>INDEX(Models!$U$3:$CM$1963,CHARACTERIZE!$N$6*2-1,$A47)</f>
        <v>0</v>
      </c>
      <c r="K47">
        <f>INDEX(Models!$U$3:$CM$1963,CHARACTERIZE!$N$6*2,$A47)</f>
        <v>0</v>
      </c>
      <c r="L47" t="str">
        <f t="shared" si="16"/>
        <v/>
      </c>
      <c r="M47" t="str">
        <f t="shared" si="17"/>
        <v/>
      </c>
      <c r="P47" s="3">
        <v>9.4E-2</v>
      </c>
      <c r="Q47" t="e">
        <f>IF('EXPORT Graph'!$B$11=1,P47,VLOOKUP($P47,'led1'!$E$3:$AE$220,'EXPORT Graph'!$B$11+3,FALSE))</f>
        <v>#N/A</v>
      </c>
      <c r="R47" t="e">
        <f>IF('EXPORT Graph'!$B$11=1,P47,VLOOKUP($P47,'led2'!$E$2:$AE$200,'EXPORT Graph'!$B$11+3,FALSE))</f>
        <v>#N/A</v>
      </c>
      <c r="S47" t="e">
        <f>IF('EXPORT Graph'!$B$11=1,P47,VLOOKUP($P47,'led3'!$E$2:$AD$200,'EXPORT Graph'!$B$11+3,FALSE))</f>
        <v>#N/A</v>
      </c>
      <c r="T47" t="e">
        <f>IF('EXPORT Graph'!$B$10=1,P47,VLOOKUP($P47,'led1'!$E$3:$AE$220,'EXPORT Graph'!$B$10+3,FALSE))</f>
        <v>#N/A</v>
      </c>
      <c r="U47" t="e">
        <f>IF('EXPORT Graph'!$B$10=1,P47,VLOOKUP($P47,'led2'!$E$2:$AE$200,'EXPORT Graph'!$B$10+3,FALSE))</f>
        <v>#N/A</v>
      </c>
      <c r="V47" t="e">
        <f>IF('EXPORT Graph'!$B$10=1,P47,VLOOKUP($P47,'led3'!$E$2:$AD$200,'EXPORT Graph'!$B$10+3,FALSE))</f>
        <v>#N/A</v>
      </c>
      <c r="X47" t="e">
        <f>IF(#REF!=1,P47,VLOOKUP($P47,'led1'!$E$3:$AE$220,#REF!+3,FALSE))</f>
        <v>#REF!</v>
      </c>
      <c r="Y47" t="e">
        <f>IF(#REF!=1,P47,VLOOKUP($P47,'led2'!$E$2:$AE$200,#REF!+3,FALSE))</f>
        <v>#REF!</v>
      </c>
      <c r="Z47" t="e">
        <f>IF(#REF!=1,P47,VLOOKUP($P47,'led3'!$E$2:$AD$200,#REF!+3,FALSE))</f>
        <v>#REF!</v>
      </c>
      <c r="AA47" t="e">
        <f>VLOOKUP($P47,'led1'!$E$3:$AE$220,CHARACTERIZE!$D$1+3,FALSE)</f>
        <v>#N/A</v>
      </c>
      <c r="AB47" t="e">
        <f>VLOOKUP($P47,'led2'!$E$2:$AE$200,CHARACTERIZE!$D$1+3,FALSE)</f>
        <v>#N/A</v>
      </c>
      <c r="AC47" t="e">
        <f>VLOOKUP($P47,'led3'!$E$2:$AD$200,CHARACTERIZE!$D$1+3,FALSE)</f>
        <v>#N/A</v>
      </c>
      <c r="AE47" t="e">
        <f>IF(#REF!=1,P47,VLOOKUP($P47,'led1'!$E$3:$AE$220,#REF!+3,FALSE))</f>
        <v>#REF!</v>
      </c>
      <c r="AF47" t="e">
        <f>IF(#REF!=1,P47,VLOOKUP($P47,'led2'!$E$2:$AE$200,#REF!+3,FALSE))</f>
        <v>#REF!</v>
      </c>
      <c r="AG47" t="e">
        <f>IF(#REF!=1,P47,VLOOKUP($P47,'led3'!$E$2:$AD$200,#REF!+3,FALSE))</f>
        <v>#REF!</v>
      </c>
      <c r="AH47" t="e">
        <f>VLOOKUP($P47,'led1'!$E$3:$AE$220,CHARACTERIZE!$E$1+3,FALSE)</f>
        <v>#N/A</v>
      </c>
      <c r="AI47" t="e">
        <f>VLOOKUP($P47,'led2'!$E$2:$AE$200,CHARACTERIZE!$E$1+3,FALSE)</f>
        <v>#N/A</v>
      </c>
      <c r="AJ47" t="e">
        <f>VLOOKUP($P47,'led3'!$E$2:$AD$200,CHARACTERIZE!$E$1+3,FALSE)</f>
        <v>#N/A</v>
      </c>
      <c r="AL47" t="e">
        <f>IF(#REF!=1,P47,VLOOKUP($P47,'led1'!$E$3:$AE$220,#REF!+3,FALSE))</f>
        <v>#REF!</v>
      </c>
      <c r="AM47" t="e">
        <f>IF(#REF!=1,P47,VLOOKUP($P47,'led2'!$E$2:$AE$200,#REF!+3,FALSE))</f>
        <v>#REF!</v>
      </c>
      <c r="AN47" t="e">
        <f>IF(#REF!=1,P47,VLOOKUP($P47,'led3'!$E$2:$AD$200,#REF!+3,FALSE))</f>
        <v>#REF!</v>
      </c>
      <c r="AO47" t="e">
        <f>VLOOKUP($P47,'led1'!$E$3:$AE$220,CHARACTERIZE!$F$1+3,FALSE)</f>
        <v>#N/A</v>
      </c>
      <c r="AP47" t="e">
        <f>VLOOKUP($P47,'led2'!$E$2:$AE$200,CHARACTERIZE!$F$1+3,FALSE)</f>
        <v>#N/A</v>
      </c>
      <c r="AQ47" t="e">
        <f>VLOOKUP($P47,'led3'!$E$2:$AD$200,CHARACTERIZE!$F$1+3,FALSE)</f>
        <v>#N/A</v>
      </c>
    </row>
    <row r="48" spans="1:43">
      <c r="P48" s="3">
        <v>9.6000000000000002E-2</v>
      </c>
      <c r="Q48" t="e">
        <f>IF('EXPORT Graph'!$B$11=1,P48,VLOOKUP($P48,'led1'!$E$3:$AE$220,'EXPORT Graph'!$B$11+3,FALSE))</f>
        <v>#N/A</v>
      </c>
      <c r="R48" t="e">
        <f>IF('EXPORT Graph'!$B$11=1,P48,VLOOKUP($P48,'led2'!$E$2:$AE$200,'EXPORT Graph'!$B$11+3,FALSE))</f>
        <v>#N/A</v>
      </c>
      <c r="S48" t="e">
        <f>IF('EXPORT Graph'!$B$11=1,P48,VLOOKUP($P48,'led3'!$E$2:$AD$200,'EXPORT Graph'!$B$11+3,FALSE))</f>
        <v>#N/A</v>
      </c>
      <c r="T48" t="e">
        <f>IF('EXPORT Graph'!$B$10=1,P48,VLOOKUP($P48,'led1'!$E$3:$AE$220,'EXPORT Graph'!$B$10+3,FALSE))</f>
        <v>#N/A</v>
      </c>
      <c r="U48" t="e">
        <f>IF('EXPORT Graph'!$B$10=1,P48,VLOOKUP($P48,'led2'!$E$2:$AE$200,'EXPORT Graph'!$B$10+3,FALSE))</f>
        <v>#N/A</v>
      </c>
      <c r="V48" t="e">
        <f>IF('EXPORT Graph'!$B$10=1,P48,VLOOKUP($P48,'led3'!$E$2:$AD$200,'EXPORT Graph'!$B$10+3,FALSE))</f>
        <v>#N/A</v>
      </c>
      <c r="X48" t="e">
        <f>IF(#REF!=1,P48,VLOOKUP($P48,'led1'!$E$3:$AE$220,#REF!+3,FALSE))</f>
        <v>#REF!</v>
      </c>
      <c r="Y48" t="e">
        <f>IF(#REF!=1,P48,VLOOKUP($P48,'led2'!$E$2:$AE$200,#REF!+3,FALSE))</f>
        <v>#REF!</v>
      </c>
      <c r="Z48" t="e">
        <f>IF(#REF!=1,P48,VLOOKUP($P48,'led3'!$E$2:$AD$200,#REF!+3,FALSE))</f>
        <v>#REF!</v>
      </c>
      <c r="AA48" t="e">
        <f>VLOOKUP($P48,'led1'!$E$3:$AE$220,CHARACTERIZE!$D$1+3,FALSE)</f>
        <v>#N/A</v>
      </c>
      <c r="AB48" t="e">
        <f>VLOOKUP($P48,'led2'!$E$2:$AE$200,CHARACTERIZE!$D$1+3,FALSE)</f>
        <v>#N/A</v>
      </c>
      <c r="AC48" t="e">
        <f>VLOOKUP($P48,'led3'!$E$2:$AD$200,CHARACTERIZE!$D$1+3,FALSE)</f>
        <v>#N/A</v>
      </c>
      <c r="AE48" t="e">
        <f>IF(#REF!=1,P48,VLOOKUP($P48,'led1'!$E$3:$AE$220,#REF!+3,FALSE))</f>
        <v>#REF!</v>
      </c>
      <c r="AF48" t="e">
        <f>IF(#REF!=1,P48,VLOOKUP($P48,'led2'!$E$2:$AE$200,#REF!+3,FALSE))</f>
        <v>#REF!</v>
      </c>
      <c r="AG48" t="e">
        <f>IF(#REF!=1,P48,VLOOKUP($P48,'led3'!$E$2:$AD$200,#REF!+3,FALSE))</f>
        <v>#REF!</v>
      </c>
      <c r="AH48" t="e">
        <f>VLOOKUP($P48,'led1'!$E$3:$AE$220,CHARACTERIZE!$E$1+3,FALSE)</f>
        <v>#N/A</v>
      </c>
      <c r="AI48" t="e">
        <f>VLOOKUP($P48,'led2'!$E$2:$AE$200,CHARACTERIZE!$E$1+3,FALSE)</f>
        <v>#N/A</v>
      </c>
      <c r="AJ48" t="e">
        <f>VLOOKUP($P48,'led3'!$E$2:$AD$200,CHARACTERIZE!$E$1+3,FALSE)</f>
        <v>#N/A</v>
      </c>
      <c r="AL48" t="e">
        <f>IF(#REF!=1,P48,VLOOKUP($P48,'led1'!$E$3:$AE$220,#REF!+3,FALSE))</f>
        <v>#REF!</v>
      </c>
      <c r="AM48" t="e">
        <f>IF(#REF!=1,P48,VLOOKUP($P48,'led2'!$E$2:$AE$200,#REF!+3,FALSE))</f>
        <v>#REF!</v>
      </c>
      <c r="AN48" t="e">
        <f>IF(#REF!=1,P48,VLOOKUP($P48,'led3'!$E$2:$AD$200,#REF!+3,FALSE))</f>
        <v>#REF!</v>
      </c>
      <c r="AO48" t="e">
        <f>VLOOKUP($P48,'led1'!$E$3:$AE$220,CHARACTERIZE!$F$1+3,FALSE)</f>
        <v>#N/A</v>
      </c>
      <c r="AP48" t="e">
        <f>VLOOKUP($P48,'led2'!$E$2:$AE$200,CHARACTERIZE!$F$1+3,FALSE)</f>
        <v>#N/A</v>
      </c>
      <c r="AQ48" t="e">
        <f>VLOOKUP($P48,'led3'!$E$2:$AD$200,CHARACTERIZE!$F$1+3,FALSE)</f>
        <v>#N/A</v>
      </c>
    </row>
    <row r="49" spans="16:43">
      <c r="P49" s="3">
        <v>9.8000000000000004E-2</v>
      </c>
      <c r="Q49" t="e">
        <f>IF('EXPORT Graph'!$B$11=1,P49,VLOOKUP($P49,'led1'!$E$3:$AE$220,'EXPORT Graph'!$B$11+3,FALSE))</f>
        <v>#N/A</v>
      </c>
      <c r="R49" t="e">
        <f>IF('EXPORT Graph'!$B$11=1,P49,VLOOKUP($P49,'led2'!$E$2:$AE$200,'EXPORT Graph'!$B$11+3,FALSE))</f>
        <v>#N/A</v>
      </c>
      <c r="S49" t="e">
        <f>IF('EXPORT Graph'!$B$11=1,P49,VLOOKUP($P49,'led3'!$E$2:$AD$200,'EXPORT Graph'!$B$11+3,FALSE))</f>
        <v>#N/A</v>
      </c>
      <c r="T49" t="e">
        <f>IF('EXPORT Graph'!$B$10=1,P49,VLOOKUP($P49,'led1'!$E$3:$AE$220,'EXPORT Graph'!$B$10+3,FALSE))</f>
        <v>#N/A</v>
      </c>
      <c r="U49" t="e">
        <f>IF('EXPORT Graph'!$B$10=1,P49,VLOOKUP($P49,'led2'!$E$2:$AE$200,'EXPORT Graph'!$B$10+3,FALSE))</f>
        <v>#N/A</v>
      </c>
      <c r="V49" t="e">
        <f>IF('EXPORT Graph'!$B$10=1,P49,VLOOKUP($P49,'led3'!$E$2:$AD$200,'EXPORT Graph'!$B$10+3,FALSE))</f>
        <v>#N/A</v>
      </c>
      <c r="X49" t="e">
        <f>IF(#REF!=1,P49,VLOOKUP($P49,'led1'!$E$3:$AE$220,#REF!+3,FALSE))</f>
        <v>#REF!</v>
      </c>
      <c r="Y49" t="e">
        <f>IF(#REF!=1,P49,VLOOKUP($P49,'led2'!$E$2:$AE$200,#REF!+3,FALSE))</f>
        <v>#REF!</v>
      </c>
      <c r="Z49" t="e">
        <f>IF(#REF!=1,P49,VLOOKUP($P49,'led3'!$E$2:$AD$200,#REF!+3,FALSE))</f>
        <v>#REF!</v>
      </c>
      <c r="AA49" t="e">
        <f>VLOOKUP($P49,'led1'!$E$3:$AE$220,CHARACTERIZE!$D$1+3,FALSE)</f>
        <v>#N/A</v>
      </c>
      <c r="AB49" t="e">
        <f>VLOOKUP($P49,'led2'!$E$2:$AE$200,CHARACTERIZE!$D$1+3,FALSE)</f>
        <v>#N/A</v>
      </c>
      <c r="AC49" t="e">
        <f>VLOOKUP($P49,'led3'!$E$2:$AD$200,CHARACTERIZE!$D$1+3,FALSE)</f>
        <v>#N/A</v>
      </c>
      <c r="AE49" t="e">
        <f>IF(#REF!=1,P49,VLOOKUP($P49,'led1'!$E$3:$AE$220,#REF!+3,FALSE))</f>
        <v>#REF!</v>
      </c>
      <c r="AF49" t="e">
        <f>IF(#REF!=1,P49,VLOOKUP($P49,'led2'!$E$2:$AE$200,#REF!+3,FALSE))</f>
        <v>#REF!</v>
      </c>
      <c r="AG49" t="e">
        <f>IF(#REF!=1,P49,VLOOKUP($P49,'led3'!$E$2:$AD$200,#REF!+3,FALSE))</f>
        <v>#REF!</v>
      </c>
      <c r="AH49" t="e">
        <f>VLOOKUP($P49,'led1'!$E$3:$AE$220,CHARACTERIZE!$E$1+3,FALSE)</f>
        <v>#N/A</v>
      </c>
      <c r="AI49" t="e">
        <f>VLOOKUP($P49,'led2'!$E$2:$AE$200,CHARACTERIZE!$E$1+3,FALSE)</f>
        <v>#N/A</v>
      </c>
      <c r="AJ49" t="e">
        <f>VLOOKUP($P49,'led3'!$E$2:$AD$200,CHARACTERIZE!$E$1+3,FALSE)</f>
        <v>#N/A</v>
      </c>
      <c r="AL49" t="e">
        <f>IF(#REF!=1,P49,VLOOKUP($P49,'led1'!$E$3:$AE$220,#REF!+3,FALSE))</f>
        <v>#REF!</v>
      </c>
      <c r="AM49" t="e">
        <f>IF(#REF!=1,P49,VLOOKUP($P49,'led2'!$E$2:$AE$200,#REF!+3,FALSE))</f>
        <v>#REF!</v>
      </c>
      <c r="AN49" t="e">
        <f>IF(#REF!=1,P49,VLOOKUP($P49,'led3'!$E$2:$AD$200,#REF!+3,FALSE))</f>
        <v>#REF!</v>
      </c>
      <c r="AO49" t="e">
        <f>VLOOKUP($P49,'led1'!$E$3:$AE$220,CHARACTERIZE!$F$1+3,FALSE)</f>
        <v>#N/A</v>
      </c>
      <c r="AP49" t="e">
        <f>VLOOKUP($P49,'led2'!$E$2:$AE$200,CHARACTERIZE!$F$1+3,FALSE)</f>
        <v>#N/A</v>
      </c>
      <c r="AQ49" t="e">
        <f>VLOOKUP($P49,'led3'!$E$2:$AD$200,CHARACTERIZE!$F$1+3,FALSE)</f>
        <v>#N/A</v>
      </c>
    </row>
    <row r="50" spans="16:43">
      <c r="P50" s="3">
        <v>0.1</v>
      </c>
      <c r="Q50" t="e">
        <f>IF('EXPORT Graph'!$B$11=1,P50,VLOOKUP($P50,'led1'!$E$3:$AE$220,'EXPORT Graph'!$B$11+3,FALSE))</f>
        <v>#N/A</v>
      </c>
      <c r="R50" t="e">
        <f>IF('EXPORT Graph'!$B$11=1,P50,VLOOKUP($P50,'led2'!$E$2:$AE$200,'EXPORT Graph'!$B$11+3,FALSE))</f>
        <v>#N/A</v>
      </c>
      <c r="S50" t="e">
        <f>IF('EXPORT Graph'!$B$11=1,P50,VLOOKUP($P50,'led3'!$E$2:$AD$200,'EXPORT Graph'!$B$11+3,FALSE))</f>
        <v>#N/A</v>
      </c>
      <c r="T50" t="e">
        <f>IF('EXPORT Graph'!$B$10=1,P50,VLOOKUP($P50,'led1'!$E$3:$AE$220,'EXPORT Graph'!$B$10+3,FALSE))</f>
        <v>#N/A</v>
      </c>
      <c r="U50" t="e">
        <f>IF('EXPORT Graph'!$B$10=1,P50,VLOOKUP($P50,'led2'!$E$2:$AE$200,'EXPORT Graph'!$B$10+3,FALSE))</f>
        <v>#N/A</v>
      </c>
      <c r="V50" t="e">
        <f>IF('EXPORT Graph'!$B$10=1,P50,VLOOKUP($P50,'led3'!$E$2:$AD$200,'EXPORT Graph'!$B$10+3,FALSE))</f>
        <v>#N/A</v>
      </c>
      <c r="X50" t="e">
        <f>IF(#REF!=1,P50,VLOOKUP($P50,'led1'!$E$3:$AE$220,#REF!+3,FALSE))</f>
        <v>#REF!</v>
      </c>
      <c r="Y50" t="e">
        <f>IF(#REF!=1,P50,VLOOKUP($P50,'led2'!$E$2:$AE$200,#REF!+3,FALSE))</f>
        <v>#REF!</v>
      </c>
      <c r="Z50" t="e">
        <f>IF(#REF!=1,P50,VLOOKUP($P50,'led3'!$E$2:$AD$200,#REF!+3,FALSE))</f>
        <v>#REF!</v>
      </c>
      <c r="AA50" t="e">
        <f>VLOOKUP($P50,'led1'!$E$3:$AE$220,CHARACTERIZE!$D$1+3,FALSE)</f>
        <v>#N/A</v>
      </c>
      <c r="AB50" t="e">
        <f>VLOOKUP($P50,'led2'!$E$2:$AE$200,CHARACTERIZE!$D$1+3,FALSE)</f>
        <v>#N/A</v>
      </c>
      <c r="AC50" t="e">
        <f>VLOOKUP($P50,'led3'!$E$2:$AD$200,CHARACTERIZE!$D$1+3,FALSE)</f>
        <v>#N/A</v>
      </c>
      <c r="AE50" t="e">
        <f>IF(#REF!=1,P50,VLOOKUP($P50,'led1'!$E$3:$AE$220,#REF!+3,FALSE))</f>
        <v>#REF!</v>
      </c>
      <c r="AF50" t="e">
        <f>IF(#REF!=1,P50,VLOOKUP($P50,'led2'!$E$2:$AE$200,#REF!+3,FALSE))</f>
        <v>#REF!</v>
      </c>
      <c r="AG50" t="e">
        <f>IF(#REF!=1,P50,VLOOKUP($P50,'led3'!$E$2:$AD$200,#REF!+3,FALSE))</f>
        <v>#REF!</v>
      </c>
      <c r="AH50" t="e">
        <f>VLOOKUP($P50,'led1'!$E$3:$AE$220,CHARACTERIZE!$E$1+3,FALSE)</f>
        <v>#N/A</v>
      </c>
      <c r="AI50" t="e">
        <f>VLOOKUP($P50,'led2'!$E$2:$AE$200,CHARACTERIZE!$E$1+3,FALSE)</f>
        <v>#N/A</v>
      </c>
      <c r="AJ50" t="e">
        <f>VLOOKUP($P50,'led3'!$E$2:$AD$200,CHARACTERIZE!$E$1+3,FALSE)</f>
        <v>#N/A</v>
      </c>
      <c r="AL50" t="e">
        <f>IF(#REF!=1,P50,VLOOKUP($P50,'led1'!$E$3:$AE$220,#REF!+3,FALSE))</f>
        <v>#REF!</v>
      </c>
      <c r="AM50" t="e">
        <f>IF(#REF!=1,P50,VLOOKUP($P50,'led2'!$E$2:$AE$200,#REF!+3,FALSE))</f>
        <v>#REF!</v>
      </c>
      <c r="AN50" t="e">
        <f>IF(#REF!=1,P50,VLOOKUP($P50,'led3'!$E$2:$AD$200,#REF!+3,FALSE))</f>
        <v>#REF!</v>
      </c>
      <c r="AO50" t="e">
        <f>VLOOKUP($P50,'led1'!$E$3:$AE$220,CHARACTERIZE!$F$1+3,FALSE)</f>
        <v>#N/A</v>
      </c>
      <c r="AP50" t="e">
        <f>VLOOKUP($P50,'led2'!$E$2:$AE$200,CHARACTERIZE!$F$1+3,FALSE)</f>
        <v>#N/A</v>
      </c>
      <c r="AQ50" t="e">
        <f>VLOOKUP($P50,'led3'!$E$2:$AD$200,CHARACTERIZE!$F$1+3,FALSE)</f>
        <v>#N/A</v>
      </c>
    </row>
    <row r="51" spans="16:43">
      <c r="P51" s="3">
        <v>0.105</v>
      </c>
      <c r="Q51" t="e">
        <f>IF('EXPORT Graph'!$B$11=1,P51,VLOOKUP($P51,'led1'!$E$3:$AE$220,'EXPORT Graph'!$B$11+3,FALSE))</f>
        <v>#N/A</v>
      </c>
      <c r="R51" t="e">
        <f>IF('EXPORT Graph'!$B$11=1,P51,VLOOKUP($P51,'led2'!$E$2:$AE$200,'EXPORT Graph'!$B$11+3,FALSE))</f>
        <v>#N/A</v>
      </c>
      <c r="S51" t="e">
        <f>IF('EXPORT Graph'!$B$11=1,P51,VLOOKUP($P51,'led3'!$E$2:$AD$200,'EXPORT Graph'!$B$11+3,FALSE))</f>
        <v>#N/A</v>
      </c>
      <c r="T51" t="e">
        <f>IF('EXPORT Graph'!$B$10=1,P51,VLOOKUP($P51,'led1'!$E$3:$AE$220,'EXPORT Graph'!$B$10+3,FALSE))</f>
        <v>#N/A</v>
      </c>
      <c r="U51" t="e">
        <f>IF('EXPORT Graph'!$B$10=1,P51,VLOOKUP($P51,'led2'!$E$2:$AE$200,'EXPORT Graph'!$B$10+3,FALSE))</f>
        <v>#N/A</v>
      </c>
      <c r="V51" t="e">
        <f>IF('EXPORT Graph'!$B$10=1,P51,VLOOKUP($P51,'led3'!$E$2:$AD$200,'EXPORT Graph'!$B$10+3,FALSE))</f>
        <v>#N/A</v>
      </c>
      <c r="X51" t="e">
        <f>IF(#REF!=1,P51,VLOOKUP($P51,'led1'!$E$3:$AE$220,#REF!+3,FALSE))</f>
        <v>#REF!</v>
      </c>
      <c r="Y51" t="e">
        <f>IF(#REF!=1,P51,VLOOKUP($P51,'led2'!$E$2:$AE$200,#REF!+3,FALSE))</f>
        <v>#REF!</v>
      </c>
      <c r="Z51" t="e">
        <f>IF(#REF!=1,P51,VLOOKUP($P51,'led3'!$E$2:$AD$200,#REF!+3,FALSE))</f>
        <v>#REF!</v>
      </c>
      <c r="AA51" t="e">
        <f>VLOOKUP($P51,'led1'!$E$3:$AE$220,CHARACTERIZE!$D$1+3,FALSE)</f>
        <v>#N/A</v>
      </c>
      <c r="AB51" t="e">
        <f>VLOOKUP($P51,'led2'!$E$2:$AE$200,CHARACTERIZE!$D$1+3,FALSE)</f>
        <v>#N/A</v>
      </c>
      <c r="AC51" t="e">
        <f>VLOOKUP($P51,'led3'!$E$2:$AD$200,CHARACTERIZE!$D$1+3,FALSE)</f>
        <v>#N/A</v>
      </c>
      <c r="AE51" t="e">
        <f>IF(#REF!=1,P51,VLOOKUP($P51,'led1'!$E$3:$AE$220,#REF!+3,FALSE))</f>
        <v>#REF!</v>
      </c>
      <c r="AF51" t="e">
        <f>IF(#REF!=1,P51,VLOOKUP($P51,'led2'!$E$2:$AE$200,#REF!+3,FALSE))</f>
        <v>#REF!</v>
      </c>
      <c r="AG51" t="e">
        <f>IF(#REF!=1,P51,VLOOKUP($P51,'led3'!$E$2:$AD$200,#REF!+3,FALSE))</f>
        <v>#REF!</v>
      </c>
      <c r="AH51" t="e">
        <f>VLOOKUP($P51,'led1'!$E$3:$AE$220,CHARACTERIZE!$E$1+3,FALSE)</f>
        <v>#N/A</v>
      </c>
      <c r="AI51" t="e">
        <f>VLOOKUP($P51,'led2'!$E$2:$AE$200,CHARACTERIZE!$E$1+3,FALSE)</f>
        <v>#N/A</v>
      </c>
      <c r="AJ51" t="e">
        <f>VLOOKUP($P51,'led3'!$E$2:$AD$200,CHARACTERIZE!$E$1+3,FALSE)</f>
        <v>#N/A</v>
      </c>
      <c r="AL51" t="e">
        <f>IF(#REF!=1,P51,VLOOKUP($P51,'led1'!$E$3:$AE$220,#REF!+3,FALSE))</f>
        <v>#REF!</v>
      </c>
      <c r="AM51" t="e">
        <f>IF(#REF!=1,P51,VLOOKUP($P51,'led2'!$E$2:$AE$200,#REF!+3,FALSE))</f>
        <v>#REF!</v>
      </c>
      <c r="AN51" t="e">
        <f>IF(#REF!=1,P51,VLOOKUP($P51,'led3'!$E$2:$AD$200,#REF!+3,FALSE))</f>
        <v>#REF!</v>
      </c>
      <c r="AO51" t="e">
        <f>VLOOKUP($P51,'led1'!$E$3:$AE$220,CHARACTERIZE!$F$1+3,FALSE)</f>
        <v>#N/A</v>
      </c>
      <c r="AP51" t="e">
        <f>VLOOKUP($P51,'led2'!$E$2:$AE$200,CHARACTERIZE!$F$1+3,FALSE)</f>
        <v>#N/A</v>
      </c>
      <c r="AQ51" t="e">
        <f>VLOOKUP($P51,'led3'!$E$2:$AD$200,CHARACTERIZE!$F$1+3,FALSE)</f>
        <v>#N/A</v>
      </c>
    </row>
    <row r="52" spans="16:43">
      <c r="P52" s="3">
        <v>0.11</v>
      </c>
      <c r="Q52" t="e">
        <f>IF('EXPORT Graph'!$B$11=1,P52,VLOOKUP($P52,'led1'!$E$3:$AE$220,'EXPORT Graph'!$B$11+3,FALSE))</f>
        <v>#N/A</v>
      </c>
      <c r="R52" t="e">
        <f>IF('EXPORT Graph'!$B$11=1,P52,VLOOKUP($P52,'led2'!$E$2:$AE$200,'EXPORT Graph'!$B$11+3,FALSE))</f>
        <v>#N/A</v>
      </c>
      <c r="S52" t="e">
        <f>IF('EXPORT Graph'!$B$11=1,P52,VLOOKUP($P52,'led3'!$E$2:$AD$200,'EXPORT Graph'!$B$11+3,FALSE))</f>
        <v>#N/A</v>
      </c>
      <c r="T52" t="e">
        <f>IF('EXPORT Graph'!$B$10=1,P52,VLOOKUP($P52,'led1'!$E$3:$AE$220,'EXPORT Graph'!$B$10+3,FALSE))</f>
        <v>#N/A</v>
      </c>
      <c r="U52" t="e">
        <f>IF('EXPORT Graph'!$B$10=1,P52,VLOOKUP($P52,'led2'!$E$2:$AE$200,'EXPORT Graph'!$B$10+3,FALSE))</f>
        <v>#N/A</v>
      </c>
      <c r="V52" t="e">
        <f>IF('EXPORT Graph'!$B$10=1,P52,VLOOKUP($P52,'led3'!$E$2:$AD$200,'EXPORT Graph'!$B$10+3,FALSE))</f>
        <v>#N/A</v>
      </c>
      <c r="X52" t="e">
        <f>IF(#REF!=1,P52,VLOOKUP($P52,'led1'!$E$3:$AE$220,#REF!+3,FALSE))</f>
        <v>#REF!</v>
      </c>
      <c r="Y52" t="e">
        <f>IF(#REF!=1,P52,VLOOKUP($P52,'led2'!$E$2:$AE$200,#REF!+3,FALSE))</f>
        <v>#REF!</v>
      </c>
      <c r="Z52" t="e">
        <f>IF(#REF!=1,P52,VLOOKUP($P52,'led3'!$E$2:$AD$200,#REF!+3,FALSE))</f>
        <v>#REF!</v>
      </c>
      <c r="AA52" t="e">
        <f>VLOOKUP($P52,'led1'!$E$3:$AE$220,CHARACTERIZE!$D$1+3,FALSE)</f>
        <v>#N/A</v>
      </c>
      <c r="AB52" t="e">
        <f>VLOOKUP($P52,'led2'!$E$2:$AE$200,CHARACTERIZE!$D$1+3,FALSE)</f>
        <v>#N/A</v>
      </c>
      <c r="AC52" t="e">
        <f>VLOOKUP($P52,'led3'!$E$2:$AD$200,CHARACTERIZE!$D$1+3,FALSE)</f>
        <v>#N/A</v>
      </c>
      <c r="AE52" t="e">
        <f>IF(#REF!=1,P52,VLOOKUP($P52,'led1'!$E$3:$AE$220,#REF!+3,FALSE))</f>
        <v>#REF!</v>
      </c>
      <c r="AF52" t="e">
        <f>IF(#REF!=1,P52,VLOOKUP($P52,'led2'!$E$2:$AE$200,#REF!+3,FALSE))</f>
        <v>#REF!</v>
      </c>
      <c r="AG52" t="e">
        <f>IF(#REF!=1,P52,VLOOKUP($P52,'led3'!$E$2:$AD$200,#REF!+3,FALSE))</f>
        <v>#REF!</v>
      </c>
      <c r="AH52" t="e">
        <f>VLOOKUP($P52,'led1'!$E$3:$AE$220,CHARACTERIZE!$E$1+3,FALSE)</f>
        <v>#N/A</v>
      </c>
      <c r="AI52" t="e">
        <f>VLOOKUP($P52,'led2'!$E$2:$AE$200,CHARACTERIZE!$E$1+3,FALSE)</f>
        <v>#N/A</v>
      </c>
      <c r="AJ52" t="e">
        <f>VLOOKUP($P52,'led3'!$E$2:$AD$200,CHARACTERIZE!$E$1+3,FALSE)</f>
        <v>#N/A</v>
      </c>
      <c r="AL52" t="e">
        <f>IF(#REF!=1,P52,VLOOKUP($P52,'led1'!$E$3:$AE$220,#REF!+3,FALSE))</f>
        <v>#REF!</v>
      </c>
      <c r="AM52" t="e">
        <f>IF(#REF!=1,P52,VLOOKUP($P52,'led2'!$E$2:$AE$200,#REF!+3,FALSE))</f>
        <v>#REF!</v>
      </c>
      <c r="AN52" t="e">
        <f>IF(#REF!=1,P52,VLOOKUP($P52,'led3'!$E$2:$AD$200,#REF!+3,FALSE))</f>
        <v>#REF!</v>
      </c>
      <c r="AO52" t="e">
        <f>VLOOKUP($P52,'led1'!$E$3:$AE$220,CHARACTERIZE!$F$1+3,FALSE)</f>
        <v>#N/A</v>
      </c>
      <c r="AP52" t="e">
        <f>VLOOKUP($P52,'led2'!$E$2:$AE$200,CHARACTERIZE!$F$1+3,FALSE)</f>
        <v>#N/A</v>
      </c>
      <c r="AQ52" t="e">
        <f>VLOOKUP($P52,'led3'!$E$2:$AD$200,CHARACTERIZE!$F$1+3,FALSE)</f>
        <v>#N/A</v>
      </c>
    </row>
    <row r="53" spans="16:43">
      <c r="P53" s="3">
        <v>0.115</v>
      </c>
      <c r="Q53" t="e">
        <f>IF('EXPORT Graph'!$B$11=1,P53,VLOOKUP($P53,'led1'!$E$3:$AE$220,'EXPORT Graph'!$B$11+3,FALSE))</f>
        <v>#N/A</v>
      </c>
      <c r="R53" t="e">
        <f>IF('EXPORT Graph'!$B$11=1,P53,VLOOKUP($P53,'led2'!$E$2:$AE$200,'EXPORT Graph'!$B$11+3,FALSE))</f>
        <v>#N/A</v>
      </c>
      <c r="S53" t="e">
        <f>IF('EXPORT Graph'!$B$11=1,P53,VLOOKUP($P53,'led3'!$E$2:$AD$200,'EXPORT Graph'!$B$11+3,FALSE))</f>
        <v>#N/A</v>
      </c>
      <c r="T53" t="e">
        <f>IF('EXPORT Graph'!$B$10=1,P53,VLOOKUP($P53,'led1'!$E$3:$AE$220,'EXPORT Graph'!$B$10+3,FALSE))</f>
        <v>#N/A</v>
      </c>
      <c r="U53" t="e">
        <f>IF('EXPORT Graph'!$B$10=1,P53,VLOOKUP($P53,'led2'!$E$2:$AE$200,'EXPORT Graph'!$B$10+3,FALSE))</f>
        <v>#N/A</v>
      </c>
      <c r="V53" t="e">
        <f>IF('EXPORT Graph'!$B$10=1,P53,VLOOKUP($P53,'led3'!$E$2:$AD$200,'EXPORT Graph'!$B$10+3,FALSE))</f>
        <v>#N/A</v>
      </c>
      <c r="X53" t="e">
        <f>IF(#REF!=1,P53,VLOOKUP($P53,'led1'!$E$3:$AE$220,#REF!+3,FALSE))</f>
        <v>#REF!</v>
      </c>
      <c r="Y53" t="e">
        <f>IF(#REF!=1,P53,VLOOKUP($P53,'led2'!$E$2:$AE$200,#REF!+3,FALSE))</f>
        <v>#REF!</v>
      </c>
      <c r="Z53" t="e">
        <f>IF(#REF!=1,P53,VLOOKUP($P53,'led3'!$E$2:$AD$200,#REF!+3,FALSE))</f>
        <v>#REF!</v>
      </c>
      <c r="AA53" t="e">
        <f>VLOOKUP($P53,'led1'!$E$3:$AE$220,CHARACTERIZE!$D$1+3,FALSE)</f>
        <v>#N/A</v>
      </c>
      <c r="AB53" t="e">
        <f>VLOOKUP($P53,'led2'!$E$2:$AE$200,CHARACTERIZE!$D$1+3,FALSE)</f>
        <v>#N/A</v>
      </c>
      <c r="AC53" t="e">
        <f>VLOOKUP($P53,'led3'!$E$2:$AD$200,CHARACTERIZE!$D$1+3,FALSE)</f>
        <v>#N/A</v>
      </c>
      <c r="AE53" t="e">
        <f>IF(#REF!=1,P53,VLOOKUP($P53,'led1'!$E$3:$AE$220,#REF!+3,FALSE))</f>
        <v>#REF!</v>
      </c>
      <c r="AF53" t="e">
        <f>IF(#REF!=1,P53,VLOOKUP($P53,'led2'!$E$2:$AE$200,#REF!+3,FALSE))</f>
        <v>#REF!</v>
      </c>
      <c r="AG53" t="e">
        <f>IF(#REF!=1,P53,VLOOKUP($P53,'led3'!$E$2:$AD$200,#REF!+3,FALSE))</f>
        <v>#REF!</v>
      </c>
      <c r="AH53" t="e">
        <f>VLOOKUP($P53,'led1'!$E$3:$AE$220,CHARACTERIZE!$E$1+3,FALSE)</f>
        <v>#N/A</v>
      </c>
      <c r="AI53" t="e">
        <f>VLOOKUP($P53,'led2'!$E$2:$AE$200,CHARACTERIZE!$E$1+3,FALSE)</f>
        <v>#N/A</v>
      </c>
      <c r="AJ53" t="e">
        <f>VLOOKUP($P53,'led3'!$E$2:$AD$200,CHARACTERIZE!$E$1+3,FALSE)</f>
        <v>#N/A</v>
      </c>
      <c r="AL53" t="e">
        <f>IF(#REF!=1,P53,VLOOKUP($P53,'led1'!$E$3:$AE$220,#REF!+3,FALSE))</f>
        <v>#REF!</v>
      </c>
      <c r="AM53" t="e">
        <f>IF(#REF!=1,P53,VLOOKUP($P53,'led2'!$E$2:$AE$200,#REF!+3,FALSE))</f>
        <v>#REF!</v>
      </c>
      <c r="AN53" t="e">
        <f>IF(#REF!=1,P53,VLOOKUP($P53,'led3'!$E$2:$AD$200,#REF!+3,FALSE))</f>
        <v>#REF!</v>
      </c>
      <c r="AO53" t="e">
        <f>VLOOKUP($P53,'led1'!$E$3:$AE$220,CHARACTERIZE!$F$1+3,FALSE)</f>
        <v>#N/A</v>
      </c>
      <c r="AP53" t="e">
        <f>VLOOKUP($P53,'led2'!$E$2:$AE$200,CHARACTERIZE!$F$1+3,FALSE)</f>
        <v>#N/A</v>
      </c>
      <c r="AQ53" t="e">
        <f>VLOOKUP($P53,'led3'!$E$2:$AD$200,CHARACTERIZE!$F$1+3,FALSE)</f>
        <v>#N/A</v>
      </c>
    </row>
    <row r="54" spans="16:43">
      <c r="P54" s="3">
        <v>0.12</v>
      </c>
      <c r="Q54" t="e">
        <f>IF('EXPORT Graph'!$B$11=1,P54,VLOOKUP($P54,'led1'!$E$3:$AE$220,'EXPORT Graph'!$B$11+3,FALSE))</f>
        <v>#N/A</v>
      </c>
      <c r="R54" t="e">
        <f>IF('EXPORT Graph'!$B$11=1,P54,VLOOKUP($P54,'led2'!$E$2:$AE$200,'EXPORT Graph'!$B$11+3,FALSE))</f>
        <v>#N/A</v>
      </c>
      <c r="S54" t="e">
        <f>IF('EXPORT Graph'!$B$11=1,P54,VLOOKUP($P54,'led3'!$E$2:$AD$200,'EXPORT Graph'!$B$11+3,FALSE))</f>
        <v>#N/A</v>
      </c>
      <c r="T54" t="e">
        <f>IF('EXPORT Graph'!$B$10=1,P54,VLOOKUP($P54,'led1'!$E$3:$AE$220,'EXPORT Graph'!$B$10+3,FALSE))</f>
        <v>#N/A</v>
      </c>
      <c r="U54" t="e">
        <f>IF('EXPORT Graph'!$B$10=1,P54,VLOOKUP($P54,'led2'!$E$2:$AE$200,'EXPORT Graph'!$B$10+3,FALSE))</f>
        <v>#N/A</v>
      </c>
      <c r="V54" t="e">
        <f>IF('EXPORT Graph'!$B$10=1,P54,VLOOKUP($P54,'led3'!$E$2:$AD$200,'EXPORT Graph'!$B$10+3,FALSE))</f>
        <v>#N/A</v>
      </c>
      <c r="X54" t="e">
        <f>IF(#REF!=1,P54,VLOOKUP($P54,'led1'!$E$3:$AE$220,#REF!+3,FALSE))</f>
        <v>#REF!</v>
      </c>
      <c r="Y54" t="e">
        <f>IF(#REF!=1,P54,VLOOKUP($P54,'led2'!$E$2:$AE$200,#REF!+3,FALSE))</f>
        <v>#REF!</v>
      </c>
      <c r="Z54" t="e">
        <f>IF(#REF!=1,P54,VLOOKUP($P54,'led3'!$E$2:$AD$200,#REF!+3,FALSE))</f>
        <v>#REF!</v>
      </c>
      <c r="AA54" t="e">
        <f>VLOOKUP($P54,'led1'!$E$3:$AE$220,CHARACTERIZE!$D$1+3,FALSE)</f>
        <v>#N/A</v>
      </c>
      <c r="AB54" t="e">
        <f>VLOOKUP($P54,'led2'!$E$2:$AE$200,CHARACTERIZE!$D$1+3,FALSE)</f>
        <v>#N/A</v>
      </c>
      <c r="AC54" t="e">
        <f>VLOOKUP($P54,'led3'!$E$2:$AD$200,CHARACTERIZE!$D$1+3,FALSE)</f>
        <v>#N/A</v>
      </c>
      <c r="AE54" t="e">
        <f>IF(#REF!=1,P54,VLOOKUP($P54,'led1'!$E$3:$AE$220,#REF!+3,FALSE))</f>
        <v>#REF!</v>
      </c>
      <c r="AF54" t="e">
        <f>IF(#REF!=1,P54,VLOOKUP($P54,'led2'!$E$2:$AE$200,#REF!+3,FALSE))</f>
        <v>#REF!</v>
      </c>
      <c r="AG54" t="e">
        <f>IF(#REF!=1,P54,VLOOKUP($P54,'led3'!$E$2:$AD$200,#REF!+3,FALSE))</f>
        <v>#REF!</v>
      </c>
      <c r="AH54" t="e">
        <f>VLOOKUP($P54,'led1'!$E$3:$AE$220,CHARACTERIZE!$E$1+3,FALSE)</f>
        <v>#N/A</v>
      </c>
      <c r="AI54" t="e">
        <f>VLOOKUP($P54,'led2'!$E$2:$AE$200,CHARACTERIZE!$E$1+3,FALSE)</f>
        <v>#N/A</v>
      </c>
      <c r="AJ54" t="e">
        <f>VLOOKUP($P54,'led3'!$E$2:$AD$200,CHARACTERIZE!$E$1+3,FALSE)</f>
        <v>#N/A</v>
      </c>
      <c r="AL54" t="e">
        <f>IF(#REF!=1,P54,VLOOKUP($P54,'led1'!$E$3:$AE$220,#REF!+3,FALSE))</f>
        <v>#REF!</v>
      </c>
      <c r="AM54" t="e">
        <f>IF(#REF!=1,P54,VLOOKUP($P54,'led2'!$E$2:$AE$200,#REF!+3,FALSE))</f>
        <v>#REF!</v>
      </c>
      <c r="AN54" t="e">
        <f>IF(#REF!=1,P54,VLOOKUP($P54,'led3'!$E$2:$AD$200,#REF!+3,FALSE))</f>
        <v>#REF!</v>
      </c>
      <c r="AO54" t="e">
        <f>VLOOKUP($P54,'led1'!$E$3:$AE$220,CHARACTERIZE!$F$1+3,FALSE)</f>
        <v>#N/A</v>
      </c>
      <c r="AP54" t="e">
        <f>VLOOKUP($P54,'led2'!$E$2:$AE$200,CHARACTERIZE!$F$1+3,FALSE)</f>
        <v>#N/A</v>
      </c>
      <c r="AQ54" t="e">
        <f>VLOOKUP($P54,'led3'!$E$2:$AD$200,CHARACTERIZE!$F$1+3,FALSE)</f>
        <v>#N/A</v>
      </c>
    </row>
    <row r="55" spans="16:43">
      <c r="P55" s="3">
        <v>0.125</v>
      </c>
      <c r="Q55" t="e">
        <f>IF('EXPORT Graph'!$B$11=1,P55,VLOOKUP($P55,'led1'!$E$3:$AE$220,'EXPORT Graph'!$B$11+3,FALSE))</f>
        <v>#N/A</v>
      </c>
      <c r="R55" t="e">
        <f>IF('EXPORT Graph'!$B$11=1,P55,VLOOKUP($P55,'led2'!$E$2:$AE$200,'EXPORT Graph'!$B$11+3,FALSE))</f>
        <v>#N/A</v>
      </c>
      <c r="S55" t="e">
        <f>IF('EXPORT Graph'!$B$11=1,P55,VLOOKUP($P55,'led3'!$E$2:$AD$200,'EXPORT Graph'!$B$11+3,FALSE))</f>
        <v>#N/A</v>
      </c>
      <c r="T55" t="e">
        <f>IF('EXPORT Graph'!$B$10=1,P55,VLOOKUP($P55,'led1'!$E$3:$AE$220,'EXPORT Graph'!$B$10+3,FALSE))</f>
        <v>#N/A</v>
      </c>
      <c r="U55" t="e">
        <f>IF('EXPORT Graph'!$B$10=1,P55,VLOOKUP($P55,'led2'!$E$2:$AE$200,'EXPORT Graph'!$B$10+3,FALSE))</f>
        <v>#N/A</v>
      </c>
      <c r="V55" t="e">
        <f>IF('EXPORT Graph'!$B$10=1,P55,VLOOKUP($P55,'led3'!$E$2:$AD$200,'EXPORT Graph'!$B$10+3,FALSE))</f>
        <v>#N/A</v>
      </c>
      <c r="X55" t="e">
        <f>IF(#REF!=1,P55,VLOOKUP($P55,'led1'!$E$3:$AE$220,#REF!+3,FALSE))</f>
        <v>#REF!</v>
      </c>
      <c r="Y55" t="e">
        <f>IF(#REF!=1,P55,VLOOKUP($P55,'led2'!$E$2:$AE$200,#REF!+3,FALSE))</f>
        <v>#REF!</v>
      </c>
      <c r="Z55" t="e">
        <f>IF(#REF!=1,P55,VLOOKUP($P55,'led3'!$E$2:$AD$200,#REF!+3,FALSE))</f>
        <v>#REF!</v>
      </c>
      <c r="AA55" t="e">
        <f>VLOOKUP($P55,'led1'!$E$3:$AE$220,CHARACTERIZE!$D$1+3,FALSE)</f>
        <v>#N/A</v>
      </c>
      <c r="AB55" t="e">
        <f>VLOOKUP($P55,'led2'!$E$2:$AE$200,CHARACTERIZE!$D$1+3,FALSE)</f>
        <v>#N/A</v>
      </c>
      <c r="AC55" t="e">
        <f>VLOOKUP($P55,'led3'!$E$2:$AD$200,CHARACTERIZE!$D$1+3,FALSE)</f>
        <v>#N/A</v>
      </c>
      <c r="AE55" t="e">
        <f>IF(#REF!=1,P55,VLOOKUP($P55,'led1'!$E$3:$AE$220,#REF!+3,FALSE))</f>
        <v>#REF!</v>
      </c>
      <c r="AF55" t="e">
        <f>IF(#REF!=1,P55,VLOOKUP($P55,'led2'!$E$2:$AE$200,#REF!+3,FALSE))</f>
        <v>#REF!</v>
      </c>
      <c r="AG55" t="e">
        <f>IF(#REF!=1,P55,VLOOKUP($P55,'led3'!$E$2:$AD$200,#REF!+3,FALSE))</f>
        <v>#REF!</v>
      </c>
      <c r="AH55" t="e">
        <f>VLOOKUP($P55,'led1'!$E$3:$AE$220,CHARACTERIZE!$E$1+3,FALSE)</f>
        <v>#N/A</v>
      </c>
      <c r="AI55" t="e">
        <f>VLOOKUP($P55,'led2'!$E$2:$AE$200,CHARACTERIZE!$E$1+3,FALSE)</f>
        <v>#N/A</v>
      </c>
      <c r="AJ55" t="e">
        <f>VLOOKUP($P55,'led3'!$E$2:$AD$200,CHARACTERIZE!$E$1+3,FALSE)</f>
        <v>#N/A</v>
      </c>
      <c r="AL55" t="e">
        <f>IF(#REF!=1,P55,VLOOKUP($P55,'led1'!$E$3:$AE$220,#REF!+3,FALSE))</f>
        <v>#REF!</v>
      </c>
      <c r="AM55" t="e">
        <f>IF(#REF!=1,P55,VLOOKUP($P55,'led2'!$E$2:$AE$200,#REF!+3,FALSE))</f>
        <v>#REF!</v>
      </c>
      <c r="AN55" t="e">
        <f>IF(#REF!=1,P55,VLOOKUP($P55,'led3'!$E$2:$AD$200,#REF!+3,FALSE))</f>
        <v>#REF!</v>
      </c>
      <c r="AO55" t="e">
        <f>VLOOKUP($P55,'led1'!$E$3:$AE$220,CHARACTERIZE!$F$1+3,FALSE)</f>
        <v>#N/A</v>
      </c>
      <c r="AP55" t="e">
        <f>VLOOKUP($P55,'led2'!$E$2:$AE$200,CHARACTERIZE!$F$1+3,FALSE)</f>
        <v>#N/A</v>
      </c>
      <c r="AQ55" t="e">
        <f>VLOOKUP($P55,'led3'!$E$2:$AD$200,CHARACTERIZE!$F$1+3,FALSE)</f>
        <v>#N/A</v>
      </c>
    </row>
    <row r="56" spans="16:43">
      <c r="P56" s="3">
        <v>0.13</v>
      </c>
      <c r="Q56" t="e">
        <f>IF('EXPORT Graph'!$B$11=1,P56,VLOOKUP($P56,'led1'!$E$3:$AE$220,'EXPORT Graph'!$B$11+3,FALSE))</f>
        <v>#N/A</v>
      </c>
      <c r="R56" t="e">
        <f>IF('EXPORT Graph'!$B$11=1,P56,VLOOKUP($P56,'led2'!$E$2:$AE$200,'EXPORT Graph'!$B$11+3,FALSE))</f>
        <v>#N/A</v>
      </c>
      <c r="S56" t="e">
        <f>IF('EXPORT Graph'!$B$11=1,P56,VLOOKUP($P56,'led3'!$E$2:$AD$200,'EXPORT Graph'!$B$11+3,FALSE))</f>
        <v>#N/A</v>
      </c>
      <c r="T56" t="e">
        <f>IF('EXPORT Graph'!$B$10=1,P56,VLOOKUP($P56,'led1'!$E$3:$AE$220,'EXPORT Graph'!$B$10+3,FALSE))</f>
        <v>#N/A</v>
      </c>
      <c r="U56" t="e">
        <f>IF('EXPORT Graph'!$B$10=1,P56,VLOOKUP($P56,'led2'!$E$2:$AE$200,'EXPORT Graph'!$B$10+3,FALSE))</f>
        <v>#N/A</v>
      </c>
      <c r="V56" t="e">
        <f>IF('EXPORT Graph'!$B$10=1,P56,VLOOKUP($P56,'led3'!$E$2:$AD$200,'EXPORT Graph'!$B$10+3,FALSE))</f>
        <v>#N/A</v>
      </c>
      <c r="X56" t="e">
        <f>IF(#REF!=1,P56,VLOOKUP($P56,'led1'!$E$3:$AE$220,#REF!+3,FALSE))</f>
        <v>#REF!</v>
      </c>
      <c r="Y56" t="e">
        <f>IF(#REF!=1,P56,VLOOKUP($P56,'led2'!$E$2:$AE$200,#REF!+3,FALSE))</f>
        <v>#REF!</v>
      </c>
      <c r="Z56" t="e">
        <f>IF(#REF!=1,P56,VLOOKUP($P56,'led3'!$E$2:$AD$200,#REF!+3,FALSE))</f>
        <v>#REF!</v>
      </c>
      <c r="AA56" t="e">
        <f>VLOOKUP($P56,'led1'!$E$3:$AE$220,CHARACTERIZE!$D$1+3,FALSE)</f>
        <v>#N/A</v>
      </c>
      <c r="AB56" t="e">
        <f>VLOOKUP($P56,'led2'!$E$2:$AE$200,CHARACTERIZE!$D$1+3,FALSE)</f>
        <v>#N/A</v>
      </c>
      <c r="AC56" t="e">
        <f>VLOOKUP($P56,'led3'!$E$2:$AD$200,CHARACTERIZE!$D$1+3,FALSE)</f>
        <v>#N/A</v>
      </c>
      <c r="AE56" t="e">
        <f>IF(#REF!=1,P56,VLOOKUP($P56,'led1'!$E$3:$AE$220,#REF!+3,FALSE))</f>
        <v>#REF!</v>
      </c>
      <c r="AF56" t="e">
        <f>IF(#REF!=1,P56,VLOOKUP($P56,'led2'!$E$2:$AE$200,#REF!+3,FALSE))</f>
        <v>#REF!</v>
      </c>
      <c r="AG56" t="e">
        <f>IF(#REF!=1,P56,VLOOKUP($P56,'led3'!$E$2:$AD$200,#REF!+3,FALSE))</f>
        <v>#REF!</v>
      </c>
      <c r="AH56" t="e">
        <f>VLOOKUP($P56,'led1'!$E$3:$AE$220,CHARACTERIZE!$E$1+3,FALSE)</f>
        <v>#N/A</v>
      </c>
      <c r="AI56" t="e">
        <f>VLOOKUP($P56,'led2'!$E$2:$AE$200,CHARACTERIZE!$E$1+3,FALSE)</f>
        <v>#N/A</v>
      </c>
      <c r="AJ56" t="e">
        <f>VLOOKUP($P56,'led3'!$E$2:$AD$200,CHARACTERIZE!$E$1+3,FALSE)</f>
        <v>#N/A</v>
      </c>
      <c r="AL56" t="e">
        <f>IF(#REF!=1,P56,VLOOKUP($P56,'led1'!$E$3:$AE$220,#REF!+3,FALSE))</f>
        <v>#REF!</v>
      </c>
      <c r="AM56" t="e">
        <f>IF(#REF!=1,P56,VLOOKUP($P56,'led2'!$E$2:$AE$200,#REF!+3,FALSE))</f>
        <v>#REF!</v>
      </c>
      <c r="AN56" t="e">
        <f>IF(#REF!=1,P56,VLOOKUP($P56,'led3'!$E$2:$AD$200,#REF!+3,FALSE))</f>
        <v>#REF!</v>
      </c>
      <c r="AO56" t="e">
        <f>VLOOKUP($P56,'led1'!$E$3:$AE$220,CHARACTERIZE!$F$1+3,FALSE)</f>
        <v>#N/A</v>
      </c>
      <c r="AP56" t="e">
        <f>VLOOKUP($P56,'led2'!$E$2:$AE$200,CHARACTERIZE!$F$1+3,FALSE)</f>
        <v>#N/A</v>
      </c>
      <c r="AQ56" t="e">
        <f>VLOOKUP($P56,'led3'!$E$2:$AD$200,CHARACTERIZE!$F$1+3,FALSE)</f>
        <v>#N/A</v>
      </c>
    </row>
    <row r="57" spans="16:43">
      <c r="P57" s="3">
        <v>0.13500000000000001</v>
      </c>
      <c r="Q57" t="e">
        <f>IF('EXPORT Graph'!$B$11=1,P57,VLOOKUP($P57,'led1'!$E$3:$AE$220,'EXPORT Graph'!$B$11+3,FALSE))</f>
        <v>#N/A</v>
      </c>
      <c r="R57" t="e">
        <f>IF('EXPORT Graph'!$B$11=1,P57,VLOOKUP($P57,'led2'!$E$2:$AE$200,'EXPORT Graph'!$B$11+3,FALSE))</f>
        <v>#N/A</v>
      </c>
      <c r="S57" t="e">
        <f>IF('EXPORT Graph'!$B$11=1,P57,VLOOKUP($P57,'led3'!$E$2:$AD$200,'EXPORT Graph'!$B$11+3,FALSE))</f>
        <v>#N/A</v>
      </c>
      <c r="T57" t="e">
        <f>IF('EXPORT Graph'!$B$10=1,P57,VLOOKUP($P57,'led1'!$E$3:$AE$220,'EXPORT Graph'!$B$10+3,FALSE))</f>
        <v>#N/A</v>
      </c>
      <c r="U57" t="e">
        <f>IF('EXPORT Graph'!$B$10=1,P57,VLOOKUP($P57,'led2'!$E$2:$AE$200,'EXPORT Graph'!$B$10+3,FALSE))</f>
        <v>#N/A</v>
      </c>
      <c r="V57" t="e">
        <f>IF('EXPORT Graph'!$B$10=1,P57,VLOOKUP($P57,'led3'!$E$2:$AD$200,'EXPORT Graph'!$B$10+3,FALSE))</f>
        <v>#N/A</v>
      </c>
      <c r="X57" t="e">
        <f>IF(#REF!=1,P57,VLOOKUP($P57,'led1'!$E$3:$AE$220,#REF!+3,FALSE))</f>
        <v>#REF!</v>
      </c>
      <c r="Y57" t="e">
        <f>IF(#REF!=1,P57,VLOOKUP($P57,'led2'!$E$2:$AE$200,#REF!+3,FALSE))</f>
        <v>#REF!</v>
      </c>
      <c r="Z57" t="e">
        <f>IF(#REF!=1,P57,VLOOKUP($P57,'led3'!$E$2:$AD$200,#REF!+3,FALSE))</f>
        <v>#REF!</v>
      </c>
      <c r="AA57" t="e">
        <f>VLOOKUP($P57,'led1'!$E$3:$AE$220,CHARACTERIZE!$D$1+3,FALSE)</f>
        <v>#N/A</v>
      </c>
      <c r="AB57" t="e">
        <f>VLOOKUP($P57,'led2'!$E$2:$AE$200,CHARACTERIZE!$D$1+3,FALSE)</f>
        <v>#N/A</v>
      </c>
      <c r="AC57" t="e">
        <f>VLOOKUP($P57,'led3'!$E$2:$AD$200,CHARACTERIZE!$D$1+3,FALSE)</f>
        <v>#N/A</v>
      </c>
      <c r="AE57" t="e">
        <f>IF(#REF!=1,P57,VLOOKUP($P57,'led1'!$E$3:$AE$220,#REF!+3,FALSE))</f>
        <v>#REF!</v>
      </c>
      <c r="AF57" t="e">
        <f>IF(#REF!=1,P57,VLOOKUP($P57,'led2'!$E$2:$AE$200,#REF!+3,FALSE))</f>
        <v>#REF!</v>
      </c>
      <c r="AG57" t="e">
        <f>IF(#REF!=1,P57,VLOOKUP($P57,'led3'!$E$2:$AD$200,#REF!+3,FALSE))</f>
        <v>#REF!</v>
      </c>
      <c r="AH57" t="e">
        <f>VLOOKUP($P57,'led1'!$E$3:$AE$220,CHARACTERIZE!$E$1+3,FALSE)</f>
        <v>#N/A</v>
      </c>
      <c r="AI57" t="e">
        <f>VLOOKUP($P57,'led2'!$E$2:$AE$200,CHARACTERIZE!$E$1+3,FALSE)</f>
        <v>#N/A</v>
      </c>
      <c r="AJ57" t="e">
        <f>VLOOKUP($P57,'led3'!$E$2:$AD$200,CHARACTERIZE!$E$1+3,FALSE)</f>
        <v>#N/A</v>
      </c>
      <c r="AL57" t="e">
        <f>IF(#REF!=1,P57,VLOOKUP($P57,'led1'!$E$3:$AE$220,#REF!+3,FALSE))</f>
        <v>#REF!</v>
      </c>
      <c r="AM57" t="e">
        <f>IF(#REF!=1,P57,VLOOKUP($P57,'led2'!$E$2:$AE$200,#REF!+3,FALSE))</f>
        <v>#REF!</v>
      </c>
      <c r="AN57" t="e">
        <f>IF(#REF!=1,P57,VLOOKUP($P57,'led3'!$E$2:$AD$200,#REF!+3,FALSE))</f>
        <v>#REF!</v>
      </c>
      <c r="AO57" t="e">
        <f>VLOOKUP($P57,'led1'!$E$3:$AE$220,CHARACTERIZE!$F$1+3,FALSE)</f>
        <v>#N/A</v>
      </c>
      <c r="AP57" t="e">
        <f>VLOOKUP($P57,'led2'!$E$2:$AE$200,CHARACTERIZE!$F$1+3,FALSE)</f>
        <v>#N/A</v>
      </c>
      <c r="AQ57" t="e">
        <f>VLOOKUP($P57,'led3'!$E$2:$AD$200,CHARACTERIZE!$F$1+3,FALSE)</f>
        <v>#N/A</v>
      </c>
    </row>
    <row r="58" spans="16:43">
      <c r="P58" s="3">
        <v>0.14000000000000001</v>
      </c>
      <c r="Q58" t="e">
        <f>IF('EXPORT Graph'!$B$11=1,P58,VLOOKUP($P58,'led1'!$E$3:$AE$220,'EXPORT Graph'!$B$11+3,FALSE))</f>
        <v>#N/A</v>
      </c>
      <c r="R58" t="e">
        <f>IF('EXPORT Graph'!$B$11=1,P58,VLOOKUP($P58,'led2'!$E$2:$AE$200,'EXPORT Graph'!$B$11+3,FALSE))</f>
        <v>#N/A</v>
      </c>
      <c r="S58" t="e">
        <f>IF('EXPORT Graph'!$B$11=1,P58,VLOOKUP($P58,'led3'!$E$2:$AD$200,'EXPORT Graph'!$B$11+3,FALSE))</f>
        <v>#N/A</v>
      </c>
      <c r="T58" t="e">
        <f>IF('EXPORT Graph'!$B$10=1,P58,VLOOKUP($P58,'led1'!$E$3:$AE$220,'EXPORT Graph'!$B$10+3,FALSE))</f>
        <v>#N/A</v>
      </c>
      <c r="U58" t="e">
        <f>IF('EXPORT Graph'!$B$10=1,P58,VLOOKUP($P58,'led2'!$E$2:$AE$200,'EXPORT Graph'!$B$10+3,FALSE))</f>
        <v>#N/A</v>
      </c>
      <c r="V58" t="e">
        <f>IF('EXPORT Graph'!$B$10=1,P58,VLOOKUP($P58,'led3'!$E$2:$AD$200,'EXPORT Graph'!$B$10+3,FALSE))</f>
        <v>#N/A</v>
      </c>
      <c r="X58" t="e">
        <f>IF(#REF!=1,P58,VLOOKUP($P58,'led1'!$E$3:$AE$220,#REF!+3,FALSE))</f>
        <v>#REF!</v>
      </c>
      <c r="Y58" t="e">
        <f>IF(#REF!=1,P58,VLOOKUP($P58,'led2'!$E$2:$AE$200,#REF!+3,FALSE))</f>
        <v>#REF!</v>
      </c>
      <c r="Z58" t="e">
        <f>IF(#REF!=1,P58,VLOOKUP($P58,'led3'!$E$2:$AD$200,#REF!+3,FALSE))</f>
        <v>#REF!</v>
      </c>
      <c r="AA58" t="e">
        <f>VLOOKUP($P58,'led1'!$E$3:$AE$220,CHARACTERIZE!$D$1+3,FALSE)</f>
        <v>#N/A</v>
      </c>
      <c r="AB58" t="e">
        <f>VLOOKUP($P58,'led2'!$E$2:$AE$200,CHARACTERIZE!$D$1+3,FALSE)</f>
        <v>#N/A</v>
      </c>
      <c r="AC58" t="e">
        <f>VLOOKUP($P58,'led3'!$E$2:$AD$200,CHARACTERIZE!$D$1+3,FALSE)</f>
        <v>#N/A</v>
      </c>
      <c r="AE58" t="e">
        <f>IF(#REF!=1,P58,VLOOKUP($P58,'led1'!$E$3:$AE$220,#REF!+3,FALSE))</f>
        <v>#REF!</v>
      </c>
      <c r="AF58" t="e">
        <f>IF(#REF!=1,P58,VLOOKUP($P58,'led2'!$E$2:$AE$200,#REF!+3,FALSE))</f>
        <v>#REF!</v>
      </c>
      <c r="AG58" t="e">
        <f>IF(#REF!=1,P58,VLOOKUP($P58,'led3'!$E$2:$AD$200,#REF!+3,FALSE))</f>
        <v>#REF!</v>
      </c>
      <c r="AH58" t="e">
        <f>VLOOKUP($P58,'led1'!$E$3:$AE$220,CHARACTERIZE!$E$1+3,FALSE)</f>
        <v>#N/A</v>
      </c>
      <c r="AI58" t="e">
        <f>VLOOKUP($P58,'led2'!$E$2:$AE$200,CHARACTERIZE!$E$1+3,FALSE)</f>
        <v>#N/A</v>
      </c>
      <c r="AJ58" t="e">
        <f>VLOOKUP($P58,'led3'!$E$2:$AD$200,CHARACTERIZE!$E$1+3,FALSE)</f>
        <v>#N/A</v>
      </c>
      <c r="AL58" t="e">
        <f>IF(#REF!=1,P58,VLOOKUP($P58,'led1'!$E$3:$AE$220,#REF!+3,FALSE))</f>
        <v>#REF!</v>
      </c>
      <c r="AM58" t="e">
        <f>IF(#REF!=1,P58,VLOOKUP($P58,'led2'!$E$2:$AE$200,#REF!+3,FALSE))</f>
        <v>#REF!</v>
      </c>
      <c r="AN58" t="e">
        <f>IF(#REF!=1,P58,VLOOKUP($P58,'led3'!$E$2:$AD$200,#REF!+3,FALSE))</f>
        <v>#REF!</v>
      </c>
      <c r="AO58" t="e">
        <f>VLOOKUP($P58,'led1'!$E$3:$AE$220,CHARACTERIZE!$F$1+3,FALSE)</f>
        <v>#N/A</v>
      </c>
      <c r="AP58" t="e">
        <f>VLOOKUP($P58,'led2'!$E$2:$AE$200,CHARACTERIZE!$F$1+3,FALSE)</f>
        <v>#N/A</v>
      </c>
      <c r="AQ58" t="e">
        <f>VLOOKUP($P58,'led3'!$E$2:$AD$200,CHARACTERIZE!$F$1+3,FALSE)</f>
        <v>#N/A</v>
      </c>
    </row>
    <row r="59" spans="16:43">
      <c r="P59" s="3">
        <v>0.15</v>
      </c>
      <c r="Q59" t="e">
        <f>IF('EXPORT Graph'!$B$11=1,P59,VLOOKUP($P59,'led1'!$E$3:$AE$220,'EXPORT Graph'!$B$11+3,FALSE))</f>
        <v>#N/A</v>
      </c>
      <c r="R59" t="e">
        <f>IF('EXPORT Graph'!$B$11=1,P59,VLOOKUP($P59,'led2'!$E$2:$AE$200,'EXPORT Graph'!$B$11+3,FALSE))</f>
        <v>#N/A</v>
      </c>
      <c r="S59" t="e">
        <f>IF('EXPORT Graph'!$B$11=1,P59,VLOOKUP($P59,'led3'!$E$2:$AD$200,'EXPORT Graph'!$B$11+3,FALSE))</f>
        <v>#N/A</v>
      </c>
      <c r="T59" t="e">
        <f>IF('EXPORT Graph'!$B$10=1,P59,VLOOKUP($P59,'led1'!$E$3:$AE$220,'EXPORT Graph'!$B$10+3,FALSE))</f>
        <v>#N/A</v>
      </c>
      <c r="U59" t="e">
        <f>IF('EXPORT Graph'!$B$10=1,P59,VLOOKUP($P59,'led2'!$E$2:$AE$200,'EXPORT Graph'!$B$10+3,FALSE))</f>
        <v>#N/A</v>
      </c>
      <c r="V59" t="e">
        <f>IF('EXPORT Graph'!$B$10=1,P59,VLOOKUP($P59,'led3'!$E$2:$AD$200,'EXPORT Graph'!$B$10+3,FALSE))</f>
        <v>#N/A</v>
      </c>
      <c r="X59" t="e">
        <f>IF(#REF!=1,P59,VLOOKUP($P59,'led1'!$E$3:$AE$220,#REF!+3,FALSE))</f>
        <v>#REF!</v>
      </c>
      <c r="Y59" t="e">
        <f>IF(#REF!=1,P59,VLOOKUP($P59,'led2'!$E$2:$AE$200,#REF!+3,FALSE))</f>
        <v>#REF!</v>
      </c>
      <c r="Z59" t="e">
        <f>IF(#REF!=1,P59,VLOOKUP($P59,'led3'!$E$2:$AD$200,#REF!+3,FALSE))</f>
        <v>#REF!</v>
      </c>
      <c r="AA59" t="e">
        <f>VLOOKUP($P59,'led1'!$E$3:$AE$220,CHARACTERIZE!$D$1+3,FALSE)</f>
        <v>#N/A</v>
      </c>
      <c r="AB59" t="e">
        <f>VLOOKUP($P59,'led2'!$E$2:$AE$200,CHARACTERIZE!$D$1+3,FALSE)</f>
        <v>#N/A</v>
      </c>
      <c r="AC59" t="e">
        <f>VLOOKUP($P59,'led3'!$E$2:$AD$200,CHARACTERIZE!$D$1+3,FALSE)</f>
        <v>#N/A</v>
      </c>
      <c r="AE59" t="e">
        <f>IF(#REF!=1,P59,VLOOKUP($P59,'led1'!$E$3:$AE$220,#REF!+3,FALSE))</f>
        <v>#REF!</v>
      </c>
      <c r="AF59" t="e">
        <f>IF(#REF!=1,P59,VLOOKUP($P59,'led2'!$E$2:$AE$200,#REF!+3,FALSE))</f>
        <v>#REF!</v>
      </c>
      <c r="AG59" t="e">
        <f>IF(#REF!=1,P59,VLOOKUP($P59,'led3'!$E$2:$AD$200,#REF!+3,FALSE))</f>
        <v>#REF!</v>
      </c>
      <c r="AH59" t="e">
        <f>VLOOKUP($P59,'led1'!$E$3:$AE$220,CHARACTERIZE!$E$1+3,FALSE)</f>
        <v>#N/A</v>
      </c>
      <c r="AI59" t="e">
        <f>VLOOKUP($P59,'led2'!$E$2:$AE$200,CHARACTERIZE!$E$1+3,FALSE)</f>
        <v>#N/A</v>
      </c>
      <c r="AJ59" t="e">
        <f>VLOOKUP($P59,'led3'!$E$2:$AD$200,CHARACTERIZE!$E$1+3,FALSE)</f>
        <v>#N/A</v>
      </c>
      <c r="AL59" t="e">
        <f>IF(#REF!=1,P59,VLOOKUP($P59,'led1'!$E$3:$AE$220,#REF!+3,FALSE))</f>
        <v>#REF!</v>
      </c>
      <c r="AM59" t="e">
        <f>IF(#REF!=1,P59,VLOOKUP($P59,'led2'!$E$2:$AE$200,#REF!+3,FALSE))</f>
        <v>#REF!</v>
      </c>
      <c r="AN59" t="e">
        <f>IF(#REF!=1,P59,VLOOKUP($P59,'led3'!$E$2:$AD$200,#REF!+3,FALSE))</f>
        <v>#REF!</v>
      </c>
      <c r="AO59" t="e">
        <f>VLOOKUP($P59,'led1'!$E$3:$AE$220,CHARACTERIZE!$F$1+3,FALSE)</f>
        <v>#N/A</v>
      </c>
      <c r="AP59" t="e">
        <f>VLOOKUP($P59,'led2'!$E$2:$AE$200,CHARACTERIZE!$F$1+3,FALSE)</f>
        <v>#N/A</v>
      </c>
      <c r="AQ59" t="e">
        <f>VLOOKUP($P59,'led3'!$E$2:$AD$200,CHARACTERIZE!$F$1+3,FALSE)</f>
        <v>#N/A</v>
      </c>
    </row>
    <row r="60" spans="16:43">
      <c r="P60" s="3">
        <v>0.16</v>
      </c>
      <c r="Q60" t="e">
        <f>IF('EXPORT Graph'!$B$11=1,P60,VLOOKUP($P60,'led1'!$E$3:$AE$220,'EXPORT Graph'!$B$11+3,FALSE))</f>
        <v>#N/A</v>
      </c>
      <c r="R60" t="e">
        <f>IF('EXPORT Graph'!$B$11=1,P60,VLOOKUP($P60,'led2'!$E$2:$AE$200,'EXPORT Graph'!$B$11+3,FALSE))</f>
        <v>#N/A</v>
      </c>
      <c r="S60" t="e">
        <f>IF('EXPORT Graph'!$B$11=1,P60,VLOOKUP($P60,'led3'!$E$2:$AD$200,'EXPORT Graph'!$B$11+3,FALSE))</f>
        <v>#N/A</v>
      </c>
      <c r="T60" t="e">
        <f>IF('EXPORT Graph'!$B$10=1,P60,VLOOKUP($P60,'led1'!$E$3:$AE$220,'EXPORT Graph'!$B$10+3,FALSE))</f>
        <v>#N/A</v>
      </c>
      <c r="U60" t="e">
        <f>IF('EXPORT Graph'!$B$10=1,P60,VLOOKUP($P60,'led2'!$E$2:$AE$200,'EXPORT Graph'!$B$10+3,FALSE))</f>
        <v>#N/A</v>
      </c>
      <c r="V60" t="e">
        <f>IF('EXPORT Graph'!$B$10=1,P60,VLOOKUP($P60,'led3'!$E$2:$AD$200,'EXPORT Graph'!$B$10+3,FALSE))</f>
        <v>#N/A</v>
      </c>
      <c r="X60" t="e">
        <f>IF(#REF!=1,P60,VLOOKUP($P60,'led1'!$E$3:$AE$220,#REF!+3,FALSE))</f>
        <v>#REF!</v>
      </c>
      <c r="Y60" t="e">
        <f>IF(#REF!=1,P60,VLOOKUP($P60,'led2'!$E$2:$AE$200,#REF!+3,FALSE))</f>
        <v>#REF!</v>
      </c>
      <c r="Z60" t="e">
        <f>IF(#REF!=1,P60,VLOOKUP($P60,'led3'!$E$2:$AD$200,#REF!+3,FALSE))</f>
        <v>#REF!</v>
      </c>
      <c r="AA60" t="e">
        <f>VLOOKUP($P60,'led1'!$E$3:$AE$220,CHARACTERIZE!$D$1+3,FALSE)</f>
        <v>#N/A</v>
      </c>
      <c r="AB60" t="e">
        <f>VLOOKUP($P60,'led2'!$E$2:$AE$200,CHARACTERIZE!$D$1+3,FALSE)</f>
        <v>#N/A</v>
      </c>
      <c r="AC60" t="e">
        <f>VLOOKUP($P60,'led3'!$E$2:$AD$200,CHARACTERIZE!$D$1+3,FALSE)</f>
        <v>#N/A</v>
      </c>
      <c r="AE60" t="e">
        <f>IF(#REF!=1,P60,VLOOKUP($P60,'led1'!$E$3:$AE$220,#REF!+3,FALSE))</f>
        <v>#REF!</v>
      </c>
      <c r="AF60" t="e">
        <f>IF(#REF!=1,P60,VLOOKUP($P60,'led2'!$E$2:$AE$200,#REF!+3,FALSE))</f>
        <v>#REF!</v>
      </c>
      <c r="AG60" t="e">
        <f>IF(#REF!=1,P60,VLOOKUP($P60,'led3'!$E$2:$AD$200,#REF!+3,FALSE))</f>
        <v>#REF!</v>
      </c>
      <c r="AH60" t="e">
        <f>VLOOKUP($P60,'led1'!$E$3:$AE$220,CHARACTERIZE!$E$1+3,FALSE)</f>
        <v>#N/A</v>
      </c>
      <c r="AI60" t="e">
        <f>VLOOKUP($P60,'led2'!$E$2:$AE$200,CHARACTERIZE!$E$1+3,FALSE)</f>
        <v>#N/A</v>
      </c>
      <c r="AJ60" t="e">
        <f>VLOOKUP($P60,'led3'!$E$2:$AD$200,CHARACTERIZE!$E$1+3,FALSE)</f>
        <v>#N/A</v>
      </c>
      <c r="AL60" t="e">
        <f>IF(#REF!=1,P60,VLOOKUP($P60,'led1'!$E$3:$AE$220,#REF!+3,FALSE))</f>
        <v>#REF!</v>
      </c>
      <c r="AM60" t="e">
        <f>IF(#REF!=1,P60,VLOOKUP($P60,'led2'!$E$2:$AE$200,#REF!+3,FALSE))</f>
        <v>#REF!</v>
      </c>
      <c r="AN60" t="e">
        <f>IF(#REF!=1,P60,VLOOKUP($P60,'led3'!$E$2:$AD$200,#REF!+3,FALSE))</f>
        <v>#REF!</v>
      </c>
      <c r="AO60" t="e">
        <f>VLOOKUP($P60,'led1'!$E$3:$AE$220,CHARACTERIZE!$F$1+3,FALSE)</f>
        <v>#N/A</v>
      </c>
      <c r="AP60" t="e">
        <f>VLOOKUP($P60,'led2'!$E$2:$AE$200,CHARACTERIZE!$F$1+3,FALSE)</f>
        <v>#N/A</v>
      </c>
      <c r="AQ60" t="e">
        <f>VLOOKUP($P60,'led3'!$E$2:$AD$200,CHARACTERIZE!$F$1+3,FALSE)</f>
        <v>#N/A</v>
      </c>
    </row>
    <row r="61" spans="16:43">
      <c r="P61" s="3">
        <v>0.17</v>
      </c>
      <c r="Q61" t="e">
        <f>IF('EXPORT Graph'!$B$11=1,P61,VLOOKUP($P61,'led1'!$E$3:$AE$220,'EXPORT Graph'!$B$11+3,FALSE))</f>
        <v>#N/A</v>
      </c>
      <c r="R61" t="e">
        <f>IF('EXPORT Graph'!$B$11=1,P61,VLOOKUP($P61,'led2'!$E$2:$AE$200,'EXPORT Graph'!$B$11+3,FALSE))</f>
        <v>#N/A</v>
      </c>
      <c r="S61" t="e">
        <f>IF('EXPORT Graph'!$B$11=1,P61,VLOOKUP($P61,'led3'!$E$2:$AD$200,'EXPORT Graph'!$B$11+3,FALSE))</f>
        <v>#N/A</v>
      </c>
      <c r="T61" t="e">
        <f>IF('EXPORT Graph'!$B$10=1,P61,VLOOKUP($P61,'led1'!$E$3:$AE$220,'EXPORT Graph'!$B$10+3,FALSE))</f>
        <v>#N/A</v>
      </c>
      <c r="U61" t="e">
        <f>IF('EXPORT Graph'!$B$10=1,P61,VLOOKUP($P61,'led2'!$E$2:$AE$200,'EXPORT Graph'!$B$10+3,FALSE))</f>
        <v>#N/A</v>
      </c>
      <c r="V61" t="e">
        <f>IF('EXPORT Graph'!$B$10=1,P61,VLOOKUP($P61,'led3'!$E$2:$AD$200,'EXPORT Graph'!$B$10+3,FALSE))</f>
        <v>#N/A</v>
      </c>
      <c r="X61" t="e">
        <f>IF(#REF!=1,P61,VLOOKUP($P61,'led1'!$E$3:$AE$220,#REF!+3,FALSE))</f>
        <v>#REF!</v>
      </c>
      <c r="Y61" t="e">
        <f>IF(#REF!=1,P61,VLOOKUP($P61,'led2'!$E$2:$AE$200,#REF!+3,FALSE))</f>
        <v>#REF!</v>
      </c>
      <c r="Z61" t="e">
        <f>IF(#REF!=1,P61,VLOOKUP($P61,'led3'!$E$2:$AD$200,#REF!+3,FALSE))</f>
        <v>#REF!</v>
      </c>
      <c r="AA61" t="e">
        <f>VLOOKUP($P61,'led1'!$E$3:$AE$220,CHARACTERIZE!$D$1+3,FALSE)</f>
        <v>#N/A</v>
      </c>
      <c r="AB61" t="e">
        <f>VLOOKUP($P61,'led2'!$E$2:$AE$200,CHARACTERIZE!$D$1+3,FALSE)</f>
        <v>#N/A</v>
      </c>
      <c r="AC61" t="e">
        <f>VLOOKUP($P61,'led3'!$E$2:$AD$200,CHARACTERIZE!$D$1+3,FALSE)</f>
        <v>#N/A</v>
      </c>
      <c r="AE61" t="e">
        <f>IF(#REF!=1,P61,VLOOKUP($P61,'led1'!$E$3:$AE$220,#REF!+3,FALSE))</f>
        <v>#REF!</v>
      </c>
      <c r="AF61" t="e">
        <f>IF(#REF!=1,P61,VLOOKUP($P61,'led2'!$E$2:$AE$200,#REF!+3,FALSE))</f>
        <v>#REF!</v>
      </c>
      <c r="AG61" t="e">
        <f>IF(#REF!=1,P61,VLOOKUP($P61,'led3'!$E$2:$AD$200,#REF!+3,FALSE))</f>
        <v>#REF!</v>
      </c>
      <c r="AH61" t="e">
        <f>VLOOKUP($P61,'led1'!$E$3:$AE$220,CHARACTERIZE!$E$1+3,FALSE)</f>
        <v>#N/A</v>
      </c>
      <c r="AI61" t="e">
        <f>VLOOKUP($P61,'led2'!$E$2:$AE$200,CHARACTERIZE!$E$1+3,FALSE)</f>
        <v>#N/A</v>
      </c>
      <c r="AJ61" t="e">
        <f>VLOOKUP($P61,'led3'!$E$2:$AD$200,CHARACTERIZE!$E$1+3,FALSE)</f>
        <v>#N/A</v>
      </c>
      <c r="AL61" t="e">
        <f>IF(#REF!=1,P61,VLOOKUP($P61,'led1'!$E$3:$AE$220,#REF!+3,FALSE))</f>
        <v>#REF!</v>
      </c>
      <c r="AM61" t="e">
        <f>IF(#REF!=1,P61,VLOOKUP($P61,'led2'!$E$2:$AE$200,#REF!+3,FALSE))</f>
        <v>#REF!</v>
      </c>
      <c r="AN61" t="e">
        <f>IF(#REF!=1,P61,VLOOKUP($P61,'led3'!$E$2:$AD$200,#REF!+3,FALSE))</f>
        <v>#REF!</v>
      </c>
      <c r="AO61" t="e">
        <f>VLOOKUP($P61,'led1'!$E$3:$AE$220,CHARACTERIZE!$F$1+3,FALSE)</f>
        <v>#N/A</v>
      </c>
      <c r="AP61" t="e">
        <f>VLOOKUP($P61,'led2'!$E$2:$AE$200,CHARACTERIZE!$F$1+3,FALSE)</f>
        <v>#N/A</v>
      </c>
      <c r="AQ61" t="e">
        <f>VLOOKUP($P61,'led3'!$E$2:$AD$200,CHARACTERIZE!$F$1+3,FALSE)</f>
        <v>#N/A</v>
      </c>
    </row>
    <row r="62" spans="16:43">
      <c r="P62" s="3">
        <v>0.17499999999999999</v>
      </c>
      <c r="Q62" t="e">
        <f>IF('EXPORT Graph'!$B$11=1,P62,VLOOKUP($P62,'led1'!$E$3:$AE$220,'EXPORT Graph'!$B$11+3,FALSE))</f>
        <v>#N/A</v>
      </c>
      <c r="R62" t="e">
        <f>IF('EXPORT Graph'!$B$11=1,P62,VLOOKUP($P62,'led2'!$E$2:$AE$200,'EXPORT Graph'!$B$11+3,FALSE))</f>
        <v>#N/A</v>
      </c>
      <c r="S62" t="e">
        <f>IF('EXPORT Graph'!$B$11=1,P62,VLOOKUP($P62,'led3'!$E$2:$AD$200,'EXPORT Graph'!$B$11+3,FALSE))</f>
        <v>#N/A</v>
      </c>
      <c r="T62" t="e">
        <f>IF('EXPORT Graph'!$B$10=1,P62,VLOOKUP($P62,'led1'!$E$3:$AE$220,'EXPORT Graph'!$B$10+3,FALSE))</f>
        <v>#N/A</v>
      </c>
      <c r="U62" t="e">
        <f>IF('EXPORT Graph'!$B$10=1,P62,VLOOKUP($P62,'led2'!$E$2:$AE$200,'EXPORT Graph'!$B$10+3,FALSE))</f>
        <v>#N/A</v>
      </c>
      <c r="V62" t="e">
        <f>IF('EXPORT Graph'!$B$10=1,P62,VLOOKUP($P62,'led3'!$E$2:$AD$200,'EXPORT Graph'!$B$10+3,FALSE))</f>
        <v>#N/A</v>
      </c>
      <c r="X62" t="e">
        <f>IF(#REF!=1,P62,VLOOKUP($P62,'led1'!$E$3:$AE$220,#REF!+3,FALSE))</f>
        <v>#REF!</v>
      </c>
      <c r="Y62" t="e">
        <f>IF(#REF!=1,P62,VLOOKUP($P62,'led2'!$E$2:$AE$200,#REF!+3,FALSE))</f>
        <v>#REF!</v>
      </c>
      <c r="Z62" t="e">
        <f>IF(#REF!=1,P62,VLOOKUP($P62,'led3'!$E$2:$AD$200,#REF!+3,FALSE))</f>
        <v>#REF!</v>
      </c>
      <c r="AA62" t="e">
        <f>VLOOKUP($P62,'led1'!$E$3:$AE$220,CHARACTERIZE!$D$1+3,FALSE)</f>
        <v>#N/A</v>
      </c>
      <c r="AB62" t="e">
        <f>VLOOKUP($P62,'led2'!$E$2:$AE$200,CHARACTERIZE!$D$1+3,FALSE)</f>
        <v>#N/A</v>
      </c>
      <c r="AC62" t="e">
        <f>VLOOKUP($P62,'led3'!$E$2:$AD$200,CHARACTERIZE!$D$1+3,FALSE)</f>
        <v>#N/A</v>
      </c>
      <c r="AE62" t="e">
        <f>IF(#REF!=1,P62,VLOOKUP($P62,'led1'!$E$3:$AE$220,#REF!+3,FALSE))</f>
        <v>#REF!</v>
      </c>
      <c r="AF62" t="e">
        <f>IF(#REF!=1,P62,VLOOKUP($P62,'led2'!$E$2:$AE$200,#REF!+3,FALSE))</f>
        <v>#REF!</v>
      </c>
      <c r="AG62" t="e">
        <f>IF(#REF!=1,P62,VLOOKUP($P62,'led3'!$E$2:$AD$200,#REF!+3,FALSE))</f>
        <v>#REF!</v>
      </c>
      <c r="AH62" t="e">
        <f>VLOOKUP($P62,'led1'!$E$3:$AE$220,CHARACTERIZE!$E$1+3,FALSE)</f>
        <v>#N/A</v>
      </c>
      <c r="AI62" t="e">
        <f>VLOOKUP($P62,'led2'!$E$2:$AE$200,CHARACTERIZE!$E$1+3,FALSE)</f>
        <v>#N/A</v>
      </c>
      <c r="AJ62" t="e">
        <f>VLOOKUP($P62,'led3'!$E$2:$AD$200,CHARACTERIZE!$E$1+3,FALSE)</f>
        <v>#N/A</v>
      </c>
      <c r="AL62" t="e">
        <f>IF(#REF!=1,P62,VLOOKUP($P62,'led1'!$E$3:$AE$220,#REF!+3,FALSE))</f>
        <v>#REF!</v>
      </c>
      <c r="AM62" t="e">
        <f>IF(#REF!=1,P62,VLOOKUP($P62,'led2'!$E$2:$AE$200,#REF!+3,FALSE))</f>
        <v>#REF!</v>
      </c>
      <c r="AN62" t="e">
        <f>IF(#REF!=1,P62,VLOOKUP($P62,'led3'!$E$2:$AD$200,#REF!+3,FALSE))</f>
        <v>#REF!</v>
      </c>
      <c r="AO62" t="e">
        <f>VLOOKUP($P62,'led1'!$E$3:$AE$220,CHARACTERIZE!$F$1+3,FALSE)</f>
        <v>#N/A</v>
      </c>
      <c r="AP62" t="e">
        <f>VLOOKUP($P62,'led2'!$E$2:$AE$200,CHARACTERIZE!$F$1+3,FALSE)</f>
        <v>#N/A</v>
      </c>
      <c r="AQ62" t="e">
        <f>VLOOKUP($P62,'led3'!$E$2:$AD$200,CHARACTERIZE!$F$1+3,FALSE)</f>
        <v>#N/A</v>
      </c>
    </row>
    <row r="63" spans="16:43">
      <c r="P63" s="3">
        <v>0.18</v>
      </c>
      <c r="Q63" t="e">
        <f>IF('EXPORT Graph'!$B$11=1,P63,VLOOKUP($P63,'led1'!$E$3:$AE$220,'EXPORT Graph'!$B$11+3,FALSE))</f>
        <v>#N/A</v>
      </c>
      <c r="R63" t="e">
        <f>IF('EXPORT Graph'!$B$11=1,P63,VLOOKUP($P63,'led2'!$E$2:$AE$200,'EXPORT Graph'!$B$11+3,FALSE))</f>
        <v>#N/A</v>
      </c>
      <c r="S63" t="e">
        <f>IF('EXPORT Graph'!$B$11=1,P63,VLOOKUP($P63,'led3'!$E$2:$AD$200,'EXPORT Graph'!$B$11+3,FALSE))</f>
        <v>#N/A</v>
      </c>
      <c r="T63" t="e">
        <f>IF('EXPORT Graph'!$B$10=1,P63,VLOOKUP($P63,'led1'!$E$3:$AE$220,'EXPORT Graph'!$B$10+3,FALSE))</f>
        <v>#N/A</v>
      </c>
      <c r="U63" t="e">
        <f>IF('EXPORT Graph'!$B$10=1,P63,VLOOKUP($P63,'led2'!$E$2:$AE$200,'EXPORT Graph'!$B$10+3,FALSE))</f>
        <v>#N/A</v>
      </c>
      <c r="V63" t="e">
        <f>IF('EXPORT Graph'!$B$10=1,P63,VLOOKUP($P63,'led3'!$E$2:$AD$200,'EXPORT Graph'!$B$10+3,FALSE))</f>
        <v>#N/A</v>
      </c>
      <c r="X63" t="e">
        <f>IF(#REF!=1,P63,VLOOKUP($P63,'led1'!$E$3:$AE$220,#REF!+3,FALSE))</f>
        <v>#REF!</v>
      </c>
      <c r="Y63" t="e">
        <f>IF(#REF!=1,P63,VLOOKUP($P63,'led2'!$E$2:$AE$200,#REF!+3,FALSE))</f>
        <v>#REF!</v>
      </c>
      <c r="Z63" t="e">
        <f>IF(#REF!=1,P63,VLOOKUP($P63,'led3'!$E$2:$AD$200,#REF!+3,FALSE))</f>
        <v>#REF!</v>
      </c>
      <c r="AA63" t="e">
        <f>VLOOKUP($P63,'led1'!$E$3:$AE$220,CHARACTERIZE!$D$1+3,FALSE)</f>
        <v>#N/A</v>
      </c>
      <c r="AB63" t="e">
        <f>VLOOKUP($P63,'led2'!$E$2:$AE$200,CHARACTERIZE!$D$1+3,FALSE)</f>
        <v>#N/A</v>
      </c>
      <c r="AC63" t="e">
        <f>VLOOKUP($P63,'led3'!$E$2:$AD$200,CHARACTERIZE!$D$1+3,FALSE)</f>
        <v>#N/A</v>
      </c>
      <c r="AE63" t="e">
        <f>IF(#REF!=1,P63,VLOOKUP($P63,'led1'!$E$3:$AE$220,#REF!+3,FALSE))</f>
        <v>#REF!</v>
      </c>
      <c r="AF63" t="e">
        <f>IF(#REF!=1,P63,VLOOKUP($P63,'led2'!$E$2:$AE$200,#REF!+3,FALSE))</f>
        <v>#REF!</v>
      </c>
      <c r="AG63" t="e">
        <f>IF(#REF!=1,P63,VLOOKUP($P63,'led3'!$E$2:$AD$200,#REF!+3,FALSE))</f>
        <v>#REF!</v>
      </c>
      <c r="AH63" t="e">
        <f>VLOOKUP($P63,'led1'!$E$3:$AE$220,CHARACTERIZE!$E$1+3,FALSE)</f>
        <v>#N/A</v>
      </c>
      <c r="AI63" t="e">
        <f>VLOOKUP($P63,'led2'!$E$2:$AE$200,CHARACTERIZE!$E$1+3,FALSE)</f>
        <v>#N/A</v>
      </c>
      <c r="AJ63" t="e">
        <f>VLOOKUP($P63,'led3'!$E$2:$AD$200,CHARACTERIZE!$E$1+3,FALSE)</f>
        <v>#N/A</v>
      </c>
      <c r="AL63" t="e">
        <f>IF(#REF!=1,P63,VLOOKUP($P63,'led1'!$E$3:$AE$220,#REF!+3,FALSE))</f>
        <v>#REF!</v>
      </c>
      <c r="AM63" t="e">
        <f>IF(#REF!=1,P63,VLOOKUP($P63,'led2'!$E$2:$AE$200,#REF!+3,FALSE))</f>
        <v>#REF!</v>
      </c>
      <c r="AN63" t="e">
        <f>IF(#REF!=1,P63,VLOOKUP($P63,'led3'!$E$2:$AD$200,#REF!+3,FALSE))</f>
        <v>#REF!</v>
      </c>
      <c r="AO63" t="e">
        <f>VLOOKUP($P63,'led1'!$E$3:$AE$220,CHARACTERIZE!$F$1+3,FALSE)</f>
        <v>#N/A</v>
      </c>
      <c r="AP63" t="e">
        <f>VLOOKUP($P63,'led2'!$E$2:$AE$200,CHARACTERIZE!$F$1+3,FALSE)</f>
        <v>#N/A</v>
      </c>
      <c r="AQ63" t="e">
        <f>VLOOKUP($P63,'led3'!$E$2:$AD$200,CHARACTERIZE!$F$1+3,FALSE)</f>
        <v>#N/A</v>
      </c>
    </row>
    <row r="64" spans="16:43">
      <c r="P64" s="3">
        <v>0.19</v>
      </c>
      <c r="Q64" t="e">
        <f>IF('EXPORT Graph'!$B$11=1,P64,VLOOKUP($P64,'led1'!$E$3:$AE$220,'EXPORT Graph'!$B$11+3,FALSE))</f>
        <v>#N/A</v>
      </c>
      <c r="R64" t="e">
        <f>IF('EXPORT Graph'!$B$11=1,P64,VLOOKUP($P64,'led2'!$E$2:$AE$200,'EXPORT Graph'!$B$11+3,FALSE))</f>
        <v>#N/A</v>
      </c>
      <c r="S64" t="e">
        <f>IF('EXPORT Graph'!$B$11=1,P64,VLOOKUP($P64,'led3'!$E$2:$AD$200,'EXPORT Graph'!$B$11+3,FALSE))</f>
        <v>#N/A</v>
      </c>
      <c r="T64" t="e">
        <f>IF('EXPORT Graph'!$B$10=1,P64,VLOOKUP($P64,'led1'!$E$3:$AE$220,'EXPORT Graph'!$B$10+3,FALSE))</f>
        <v>#N/A</v>
      </c>
      <c r="U64" t="e">
        <f>IF('EXPORT Graph'!$B$10=1,P64,VLOOKUP($P64,'led2'!$E$2:$AE$200,'EXPORT Graph'!$B$10+3,FALSE))</f>
        <v>#N/A</v>
      </c>
      <c r="V64" t="e">
        <f>IF('EXPORT Graph'!$B$10=1,P64,VLOOKUP($P64,'led3'!$E$2:$AD$200,'EXPORT Graph'!$B$10+3,FALSE))</f>
        <v>#N/A</v>
      </c>
      <c r="X64" t="e">
        <f>IF(#REF!=1,P64,VLOOKUP($P64,'led1'!$E$3:$AE$220,#REF!+3,FALSE))</f>
        <v>#REF!</v>
      </c>
      <c r="Y64" t="e">
        <f>IF(#REF!=1,P64,VLOOKUP($P64,'led2'!$E$2:$AE$200,#REF!+3,FALSE))</f>
        <v>#REF!</v>
      </c>
      <c r="Z64" t="e">
        <f>IF(#REF!=1,P64,VLOOKUP($P64,'led3'!$E$2:$AD$200,#REF!+3,FALSE))</f>
        <v>#REF!</v>
      </c>
      <c r="AA64" t="e">
        <f>VLOOKUP($P64,'led1'!$E$3:$AE$220,CHARACTERIZE!$D$1+3,FALSE)</f>
        <v>#N/A</v>
      </c>
      <c r="AB64" t="e">
        <f>VLOOKUP($P64,'led2'!$E$2:$AE$200,CHARACTERIZE!$D$1+3,FALSE)</f>
        <v>#N/A</v>
      </c>
      <c r="AC64" t="e">
        <f>VLOOKUP($P64,'led3'!$E$2:$AD$200,CHARACTERIZE!$D$1+3,FALSE)</f>
        <v>#N/A</v>
      </c>
      <c r="AE64" t="e">
        <f>IF(#REF!=1,P64,VLOOKUP($P64,'led1'!$E$3:$AE$220,#REF!+3,FALSE))</f>
        <v>#REF!</v>
      </c>
      <c r="AF64" t="e">
        <f>IF(#REF!=1,P64,VLOOKUP($P64,'led2'!$E$2:$AE$200,#REF!+3,FALSE))</f>
        <v>#REF!</v>
      </c>
      <c r="AG64" t="e">
        <f>IF(#REF!=1,P64,VLOOKUP($P64,'led3'!$E$2:$AD$200,#REF!+3,FALSE))</f>
        <v>#REF!</v>
      </c>
      <c r="AH64" t="e">
        <f>VLOOKUP($P64,'led1'!$E$3:$AE$220,CHARACTERIZE!$E$1+3,FALSE)</f>
        <v>#N/A</v>
      </c>
      <c r="AI64" t="e">
        <f>VLOOKUP($P64,'led2'!$E$2:$AE$200,CHARACTERIZE!$E$1+3,FALSE)</f>
        <v>#N/A</v>
      </c>
      <c r="AJ64" t="e">
        <f>VLOOKUP($P64,'led3'!$E$2:$AD$200,CHARACTERIZE!$E$1+3,FALSE)</f>
        <v>#N/A</v>
      </c>
      <c r="AL64" t="e">
        <f>IF(#REF!=1,P64,VLOOKUP($P64,'led1'!$E$3:$AE$220,#REF!+3,FALSE))</f>
        <v>#REF!</v>
      </c>
      <c r="AM64" t="e">
        <f>IF(#REF!=1,P64,VLOOKUP($P64,'led2'!$E$2:$AE$200,#REF!+3,FALSE))</f>
        <v>#REF!</v>
      </c>
      <c r="AN64" t="e">
        <f>IF(#REF!=1,P64,VLOOKUP($P64,'led3'!$E$2:$AD$200,#REF!+3,FALSE))</f>
        <v>#REF!</v>
      </c>
      <c r="AO64" t="e">
        <f>VLOOKUP($P64,'led1'!$E$3:$AE$220,CHARACTERIZE!$F$1+3,FALSE)</f>
        <v>#N/A</v>
      </c>
      <c r="AP64" t="e">
        <f>VLOOKUP($P64,'led2'!$E$2:$AE$200,CHARACTERIZE!$F$1+3,FALSE)</f>
        <v>#N/A</v>
      </c>
      <c r="AQ64" t="e">
        <f>VLOOKUP($P64,'led3'!$E$2:$AD$200,CHARACTERIZE!$F$1+3,FALSE)</f>
        <v>#N/A</v>
      </c>
    </row>
    <row r="65" spans="16:43">
      <c r="P65" s="3">
        <v>0.2</v>
      </c>
      <c r="Q65" t="e">
        <f>IF('EXPORT Graph'!$B$11=1,P65,VLOOKUP($P65,'led1'!$E$3:$AE$220,'EXPORT Graph'!$B$11+3,FALSE))</f>
        <v>#N/A</v>
      </c>
      <c r="R65" t="e">
        <f>IF('EXPORT Graph'!$B$11=1,P65,VLOOKUP($P65,'led2'!$E$2:$AE$200,'EXPORT Graph'!$B$11+3,FALSE))</f>
        <v>#N/A</v>
      </c>
      <c r="S65" t="e">
        <f>IF('EXPORT Graph'!$B$11=1,P65,VLOOKUP($P65,'led3'!$E$2:$AD$200,'EXPORT Graph'!$B$11+3,FALSE))</f>
        <v>#N/A</v>
      </c>
      <c r="T65" t="e">
        <f>IF('EXPORT Graph'!$B$10=1,P65,VLOOKUP($P65,'led1'!$E$3:$AE$220,'EXPORT Graph'!$B$10+3,FALSE))</f>
        <v>#N/A</v>
      </c>
      <c r="U65" t="e">
        <f>IF('EXPORT Graph'!$B$10=1,P65,VLOOKUP($P65,'led2'!$E$2:$AE$200,'EXPORT Graph'!$B$10+3,FALSE))</f>
        <v>#N/A</v>
      </c>
      <c r="V65" t="e">
        <f>IF('EXPORT Graph'!$B$10=1,P65,VLOOKUP($P65,'led3'!$E$2:$AD$200,'EXPORT Graph'!$B$10+3,FALSE))</f>
        <v>#N/A</v>
      </c>
      <c r="X65" t="e">
        <f>IF(#REF!=1,P65,VLOOKUP($P65,'led1'!$E$3:$AE$220,#REF!+3,FALSE))</f>
        <v>#REF!</v>
      </c>
      <c r="Y65" t="e">
        <f>IF(#REF!=1,P65,VLOOKUP($P65,'led2'!$E$2:$AE$200,#REF!+3,FALSE))</f>
        <v>#REF!</v>
      </c>
      <c r="Z65" t="e">
        <f>IF(#REF!=1,P65,VLOOKUP($P65,'led3'!$E$2:$AD$200,#REF!+3,FALSE))</f>
        <v>#REF!</v>
      </c>
      <c r="AA65" t="e">
        <f>VLOOKUP($P65,'led1'!$E$3:$AE$220,CHARACTERIZE!$D$1+3,FALSE)</f>
        <v>#N/A</v>
      </c>
      <c r="AB65" t="e">
        <f>VLOOKUP($P65,'led2'!$E$2:$AE$200,CHARACTERIZE!$D$1+3,FALSE)</f>
        <v>#N/A</v>
      </c>
      <c r="AC65" t="e">
        <f>VLOOKUP($P65,'led3'!$E$2:$AD$200,CHARACTERIZE!$D$1+3,FALSE)</f>
        <v>#N/A</v>
      </c>
      <c r="AE65" t="e">
        <f>IF(#REF!=1,P65,VLOOKUP($P65,'led1'!$E$3:$AE$220,#REF!+3,FALSE))</f>
        <v>#REF!</v>
      </c>
      <c r="AF65" t="e">
        <f>IF(#REF!=1,P65,VLOOKUP($P65,'led2'!$E$2:$AE$200,#REF!+3,FALSE))</f>
        <v>#REF!</v>
      </c>
      <c r="AG65" t="e">
        <f>IF(#REF!=1,P65,VLOOKUP($P65,'led3'!$E$2:$AD$200,#REF!+3,FALSE))</f>
        <v>#REF!</v>
      </c>
      <c r="AH65" t="e">
        <f>VLOOKUP($P65,'led1'!$E$3:$AE$220,CHARACTERIZE!$E$1+3,FALSE)</f>
        <v>#N/A</v>
      </c>
      <c r="AI65" t="e">
        <f>VLOOKUP($P65,'led2'!$E$2:$AE$200,CHARACTERIZE!$E$1+3,FALSE)</f>
        <v>#N/A</v>
      </c>
      <c r="AJ65" t="e">
        <f>VLOOKUP($P65,'led3'!$E$2:$AD$200,CHARACTERIZE!$E$1+3,FALSE)</f>
        <v>#N/A</v>
      </c>
      <c r="AL65" t="e">
        <f>IF(#REF!=1,P65,VLOOKUP($P65,'led1'!$E$3:$AE$220,#REF!+3,FALSE))</f>
        <v>#REF!</v>
      </c>
      <c r="AM65" t="e">
        <f>IF(#REF!=1,P65,VLOOKUP($P65,'led2'!$E$2:$AE$200,#REF!+3,FALSE))</f>
        <v>#REF!</v>
      </c>
      <c r="AN65" t="e">
        <f>IF(#REF!=1,P65,VLOOKUP($P65,'led3'!$E$2:$AD$200,#REF!+3,FALSE))</f>
        <v>#REF!</v>
      </c>
      <c r="AO65" t="e">
        <f>VLOOKUP($P65,'led1'!$E$3:$AE$220,CHARACTERIZE!$F$1+3,FALSE)</f>
        <v>#N/A</v>
      </c>
      <c r="AP65" t="e">
        <f>VLOOKUP($P65,'led2'!$E$2:$AE$200,CHARACTERIZE!$F$1+3,FALSE)</f>
        <v>#N/A</v>
      </c>
      <c r="AQ65" t="e">
        <f>VLOOKUP($P65,'led3'!$E$2:$AD$200,CHARACTERIZE!$F$1+3,FALSE)</f>
        <v>#N/A</v>
      </c>
    </row>
    <row r="66" spans="16:43">
      <c r="P66" s="3">
        <v>0.21</v>
      </c>
      <c r="Q66" t="e">
        <f>IF('EXPORT Graph'!$B$11=1,P66,VLOOKUP($P66,'led1'!$E$3:$AE$220,'EXPORT Graph'!$B$11+3,FALSE))</f>
        <v>#N/A</v>
      </c>
      <c r="R66" t="e">
        <f>IF('EXPORT Graph'!$B$11=1,P66,VLOOKUP($P66,'led2'!$E$2:$AE$200,'EXPORT Graph'!$B$11+3,FALSE))</f>
        <v>#N/A</v>
      </c>
      <c r="S66" t="e">
        <f>IF('EXPORT Graph'!$B$11=1,P66,VLOOKUP($P66,'led3'!$E$2:$AD$200,'EXPORT Graph'!$B$11+3,FALSE))</f>
        <v>#N/A</v>
      </c>
      <c r="T66" t="e">
        <f>IF('EXPORT Graph'!$B$10=1,P66,VLOOKUP($P66,'led1'!$E$3:$AE$220,'EXPORT Graph'!$B$10+3,FALSE))</f>
        <v>#N/A</v>
      </c>
      <c r="U66" t="e">
        <f>IF('EXPORT Graph'!$B$10=1,P66,VLOOKUP($P66,'led2'!$E$2:$AE$200,'EXPORT Graph'!$B$10+3,FALSE))</f>
        <v>#N/A</v>
      </c>
      <c r="V66" t="e">
        <f>IF('EXPORT Graph'!$B$10=1,P66,VLOOKUP($P66,'led3'!$E$2:$AD$200,'EXPORT Graph'!$B$10+3,FALSE))</f>
        <v>#N/A</v>
      </c>
      <c r="X66" t="e">
        <f>IF(#REF!=1,P66,VLOOKUP($P66,'led1'!$E$3:$AE$220,#REF!+3,FALSE))</f>
        <v>#REF!</v>
      </c>
      <c r="Y66" t="e">
        <f>IF(#REF!=1,P66,VLOOKUP($P66,'led2'!$E$2:$AE$200,#REF!+3,FALSE))</f>
        <v>#REF!</v>
      </c>
      <c r="Z66" t="e">
        <f>IF(#REF!=1,P66,VLOOKUP($P66,'led3'!$E$2:$AD$200,#REF!+3,FALSE))</f>
        <v>#REF!</v>
      </c>
      <c r="AA66" t="e">
        <f>VLOOKUP($P66,'led1'!$E$3:$AE$220,CHARACTERIZE!$D$1+3,FALSE)</f>
        <v>#N/A</v>
      </c>
      <c r="AB66" t="e">
        <f>VLOOKUP($P66,'led2'!$E$2:$AE$200,CHARACTERIZE!$D$1+3,FALSE)</f>
        <v>#N/A</v>
      </c>
      <c r="AC66" t="e">
        <f>VLOOKUP($P66,'led3'!$E$2:$AD$200,CHARACTERIZE!$D$1+3,FALSE)</f>
        <v>#N/A</v>
      </c>
      <c r="AE66" t="e">
        <f>IF(#REF!=1,P66,VLOOKUP($P66,'led1'!$E$3:$AE$220,#REF!+3,FALSE))</f>
        <v>#REF!</v>
      </c>
      <c r="AF66" t="e">
        <f>IF(#REF!=1,P66,VLOOKUP($P66,'led2'!$E$2:$AE$200,#REF!+3,FALSE))</f>
        <v>#REF!</v>
      </c>
      <c r="AG66" t="e">
        <f>IF(#REF!=1,P66,VLOOKUP($P66,'led3'!$E$2:$AD$200,#REF!+3,FALSE))</f>
        <v>#REF!</v>
      </c>
      <c r="AH66" t="e">
        <f>VLOOKUP($P66,'led1'!$E$3:$AE$220,CHARACTERIZE!$E$1+3,FALSE)</f>
        <v>#N/A</v>
      </c>
      <c r="AI66" t="e">
        <f>VLOOKUP($P66,'led2'!$E$2:$AE$200,CHARACTERIZE!$E$1+3,FALSE)</f>
        <v>#N/A</v>
      </c>
      <c r="AJ66" t="e">
        <f>VLOOKUP($P66,'led3'!$E$2:$AD$200,CHARACTERIZE!$E$1+3,FALSE)</f>
        <v>#N/A</v>
      </c>
      <c r="AL66" t="e">
        <f>IF(#REF!=1,P66,VLOOKUP($P66,'led1'!$E$3:$AE$220,#REF!+3,FALSE))</f>
        <v>#REF!</v>
      </c>
      <c r="AM66" t="e">
        <f>IF(#REF!=1,P66,VLOOKUP($P66,'led2'!$E$2:$AE$200,#REF!+3,FALSE))</f>
        <v>#REF!</v>
      </c>
      <c r="AN66" t="e">
        <f>IF(#REF!=1,P66,VLOOKUP($P66,'led3'!$E$2:$AD$200,#REF!+3,FALSE))</f>
        <v>#REF!</v>
      </c>
      <c r="AO66" t="e">
        <f>VLOOKUP($P66,'led1'!$E$3:$AE$220,CHARACTERIZE!$F$1+3,FALSE)</f>
        <v>#N/A</v>
      </c>
      <c r="AP66" t="e">
        <f>VLOOKUP($P66,'led2'!$E$2:$AE$200,CHARACTERIZE!$F$1+3,FALSE)</f>
        <v>#N/A</v>
      </c>
      <c r="AQ66" t="e">
        <f>VLOOKUP($P66,'led3'!$E$2:$AD$200,CHARACTERIZE!$F$1+3,FALSE)</f>
        <v>#N/A</v>
      </c>
    </row>
    <row r="67" spans="16:43">
      <c r="P67" s="3">
        <v>0.22</v>
      </c>
      <c r="Q67" t="e">
        <f>IF('EXPORT Graph'!$B$11=1,P67,VLOOKUP($P67,'led1'!$E$3:$AE$220,'EXPORT Graph'!$B$11+3,FALSE))</f>
        <v>#N/A</v>
      </c>
      <c r="R67" t="e">
        <f>IF('EXPORT Graph'!$B$11=1,P67,VLOOKUP($P67,'led2'!$E$2:$AE$200,'EXPORT Graph'!$B$11+3,FALSE))</f>
        <v>#N/A</v>
      </c>
      <c r="S67" t="e">
        <f>IF('EXPORT Graph'!$B$11=1,P67,VLOOKUP($P67,'led3'!$E$2:$AD$200,'EXPORT Graph'!$B$11+3,FALSE))</f>
        <v>#N/A</v>
      </c>
      <c r="T67" t="e">
        <f>IF('EXPORT Graph'!$B$10=1,P67,VLOOKUP($P67,'led1'!$E$3:$AE$220,'EXPORT Graph'!$B$10+3,FALSE))</f>
        <v>#N/A</v>
      </c>
      <c r="U67" t="e">
        <f>IF('EXPORT Graph'!$B$10=1,P67,VLOOKUP($P67,'led2'!$E$2:$AE$200,'EXPORT Graph'!$B$10+3,FALSE))</f>
        <v>#N/A</v>
      </c>
      <c r="V67" t="e">
        <f>IF('EXPORT Graph'!$B$10=1,P67,VLOOKUP($P67,'led3'!$E$2:$AD$200,'EXPORT Graph'!$B$10+3,FALSE))</f>
        <v>#N/A</v>
      </c>
      <c r="X67" t="e">
        <f>IF(#REF!=1,P67,VLOOKUP($P67,'led1'!$E$3:$AE$220,#REF!+3,FALSE))</f>
        <v>#REF!</v>
      </c>
      <c r="Y67" t="e">
        <f>IF(#REF!=1,P67,VLOOKUP($P67,'led2'!$E$2:$AE$200,#REF!+3,FALSE))</f>
        <v>#REF!</v>
      </c>
      <c r="Z67" t="e">
        <f>IF(#REF!=1,P67,VLOOKUP($P67,'led3'!$E$2:$AD$200,#REF!+3,FALSE))</f>
        <v>#REF!</v>
      </c>
      <c r="AA67" t="e">
        <f>VLOOKUP($P67,'led1'!$E$3:$AE$220,CHARACTERIZE!$D$1+3,FALSE)</f>
        <v>#N/A</v>
      </c>
      <c r="AB67" t="e">
        <f>VLOOKUP($P67,'led2'!$E$2:$AE$200,CHARACTERIZE!$D$1+3,FALSE)</f>
        <v>#N/A</v>
      </c>
      <c r="AC67" t="e">
        <f>VLOOKUP($P67,'led3'!$E$2:$AD$200,CHARACTERIZE!$D$1+3,FALSE)</f>
        <v>#N/A</v>
      </c>
      <c r="AE67" t="e">
        <f>IF(#REF!=1,P67,VLOOKUP($P67,'led1'!$E$3:$AE$220,#REF!+3,FALSE))</f>
        <v>#REF!</v>
      </c>
      <c r="AF67" t="e">
        <f>IF(#REF!=1,P67,VLOOKUP($P67,'led2'!$E$2:$AE$200,#REF!+3,FALSE))</f>
        <v>#REF!</v>
      </c>
      <c r="AG67" t="e">
        <f>IF(#REF!=1,P67,VLOOKUP($P67,'led3'!$E$2:$AD$200,#REF!+3,FALSE))</f>
        <v>#REF!</v>
      </c>
      <c r="AH67" t="e">
        <f>VLOOKUP($P67,'led1'!$E$3:$AE$220,CHARACTERIZE!$E$1+3,FALSE)</f>
        <v>#N/A</v>
      </c>
      <c r="AI67" t="e">
        <f>VLOOKUP($P67,'led2'!$E$2:$AE$200,CHARACTERIZE!$E$1+3,FALSE)</f>
        <v>#N/A</v>
      </c>
      <c r="AJ67" t="e">
        <f>VLOOKUP($P67,'led3'!$E$2:$AD$200,CHARACTERIZE!$E$1+3,FALSE)</f>
        <v>#N/A</v>
      </c>
      <c r="AL67" t="e">
        <f>IF(#REF!=1,P67,VLOOKUP($P67,'led1'!$E$3:$AE$220,#REF!+3,FALSE))</f>
        <v>#REF!</v>
      </c>
      <c r="AM67" t="e">
        <f>IF(#REF!=1,P67,VLOOKUP($P67,'led2'!$E$2:$AE$200,#REF!+3,FALSE))</f>
        <v>#REF!</v>
      </c>
      <c r="AN67" t="e">
        <f>IF(#REF!=1,P67,VLOOKUP($P67,'led3'!$E$2:$AD$200,#REF!+3,FALSE))</f>
        <v>#REF!</v>
      </c>
      <c r="AO67" t="e">
        <f>VLOOKUP($P67,'led1'!$E$3:$AE$220,CHARACTERIZE!$F$1+3,FALSE)</f>
        <v>#N/A</v>
      </c>
      <c r="AP67" t="e">
        <f>VLOOKUP($P67,'led2'!$E$2:$AE$200,CHARACTERIZE!$F$1+3,FALSE)</f>
        <v>#N/A</v>
      </c>
      <c r="AQ67" t="e">
        <f>VLOOKUP($P67,'led3'!$E$2:$AD$200,CHARACTERIZE!$F$1+3,FALSE)</f>
        <v>#N/A</v>
      </c>
    </row>
    <row r="68" spans="16:43">
      <c r="P68" s="3">
        <v>0.23</v>
      </c>
      <c r="Q68" t="e">
        <f>IF('EXPORT Graph'!$B$11=1,P68,VLOOKUP($P68,'led1'!$E$3:$AE$220,'EXPORT Graph'!$B$11+3,FALSE))</f>
        <v>#N/A</v>
      </c>
      <c r="R68" t="e">
        <f>IF('EXPORT Graph'!$B$11=1,P68,VLOOKUP($P68,'led2'!$E$2:$AE$200,'EXPORT Graph'!$B$11+3,FALSE))</f>
        <v>#N/A</v>
      </c>
      <c r="S68" t="e">
        <f>IF('EXPORT Graph'!$B$11=1,P68,VLOOKUP($P68,'led3'!$E$2:$AD$200,'EXPORT Graph'!$B$11+3,FALSE))</f>
        <v>#N/A</v>
      </c>
      <c r="T68" t="e">
        <f>IF('EXPORT Graph'!$B$10=1,P68,VLOOKUP($P68,'led1'!$E$3:$AE$220,'EXPORT Graph'!$B$10+3,FALSE))</f>
        <v>#N/A</v>
      </c>
      <c r="U68" t="e">
        <f>IF('EXPORT Graph'!$B$10=1,P68,VLOOKUP($P68,'led2'!$E$2:$AE$200,'EXPORT Graph'!$B$10+3,FALSE))</f>
        <v>#N/A</v>
      </c>
      <c r="V68" t="e">
        <f>IF('EXPORT Graph'!$B$10=1,P68,VLOOKUP($P68,'led3'!$E$2:$AD$200,'EXPORT Graph'!$B$10+3,FALSE))</f>
        <v>#N/A</v>
      </c>
      <c r="X68" t="e">
        <f>IF(#REF!=1,P68,VLOOKUP($P68,'led1'!$E$3:$AE$220,#REF!+3,FALSE))</f>
        <v>#REF!</v>
      </c>
      <c r="Y68" t="e">
        <f>IF(#REF!=1,P68,VLOOKUP($P68,'led2'!$E$2:$AE$200,#REF!+3,FALSE))</f>
        <v>#REF!</v>
      </c>
      <c r="Z68" t="e">
        <f>IF(#REF!=1,P68,VLOOKUP($P68,'led3'!$E$2:$AD$200,#REF!+3,FALSE))</f>
        <v>#REF!</v>
      </c>
      <c r="AA68" t="e">
        <f>VLOOKUP($P68,'led1'!$E$3:$AE$220,CHARACTERIZE!$D$1+3,FALSE)</f>
        <v>#N/A</v>
      </c>
      <c r="AB68" t="e">
        <f>VLOOKUP($P68,'led2'!$E$2:$AE$200,CHARACTERIZE!$D$1+3,FALSE)</f>
        <v>#N/A</v>
      </c>
      <c r="AC68" t="e">
        <f>VLOOKUP($P68,'led3'!$E$2:$AD$200,CHARACTERIZE!$D$1+3,FALSE)</f>
        <v>#N/A</v>
      </c>
      <c r="AE68" t="e">
        <f>IF(#REF!=1,P68,VLOOKUP($P68,'led1'!$E$3:$AE$220,#REF!+3,FALSE))</f>
        <v>#REF!</v>
      </c>
      <c r="AF68" t="e">
        <f>IF(#REF!=1,P68,VLOOKUP($P68,'led2'!$E$2:$AE$200,#REF!+3,FALSE))</f>
        <v>#REF!</v>
      </c>
      <c r="AG68" t="e">
        <f>IF(#REF!=1,P68,VLOOKUP($P68,'led3'!$E$2:$AD$200,#REF!+3,FALSE))</f>
        <v>#REF!</v>
      </c>
      <c r="AH68" t="e">
        <f>VLOOKUP($P68,'led1'!$E$3:$AE$220,CHARACTERIZE!$E$1+3,FALSE)</f>
        <v>#N/A</v>
      </c>
      <c r="AI68" t="e">
        <f>VLOOKUP($P68,'led2'!$E$2:$AE$200,CHARACTERIZE!$E$1+3,FALSE)</f>
        <v>#N/A</v>
      </c>
      <c r="AJ68" t="e">
        <f>VLOOKUP($P68,'led3'!$E$2:$AD$200,CHARACTERIZE!$E$1+3,FALSE)</f>
        <v>#N/A</v>
      </c>
      <c r="AL68" t="e">
        <f>IF(#REF!=1,P68,VLOOKUP($P68,'led1'!$E$3:$AE$220,#REF!+3,FALSE))</f>
        <v>#REF!</v>
      </c>
      <c r="AM68" t="e">
        <f>IF(#REF!=1,P68,VLOOKUP($P68,'led2'!$E$2:$AE$200,#REF!+3,FALSE))</f>
        <v>#REF!</v>
      </c>
      <c r="AN68" t="e">
        <f>IF(#REF!=1,P68,VLOOKUP($P68,'led3'!$E$2:$AD$200,#REF!+3,FALSE))</f>
        <v>#REF!</v>
      </c>
      <c r="AO68" t="e">
        <f>VLOOKUP($P68,'led1'!$E$3:$AE$220,CHARACTERIZE!$F$1+3,FALSE)</f>
        <v>#N/A</v>
      </c>
      <c r="AP68" t="e">
        <f>VLOOKUP($P68,'led2'!$E$2:$AE$200,CHARACTERIZE!$F$1+3,FALSE)</f>
        <v>#N/A</v>
      </c>
      <c r="AQ68" t="e">
        <f>VLOOKUP($P68,'led3'!$E$2:$AD$200,CHARACTERIZE!$F$1+3,FALSE)</f>
        <v>#N/A</v>
      </c>
    </row>
    <row r="69" spans="16:43">
      <c r="P69" s="3">
        <v>0.24</v>
      </c>
      <c r="Q69" t="e">
        <f>IF('EXPORT Graph'!$B$11=1,P69,VLOOKUP($P69,'led1'!$E$3:$AE$220,'EXPORT Graph'!$B$11+3,FALSE))</f>
        <v>#N/A</v>
      </c>
      <c r="R69" t="e">
        <f>IF('EXPORT Graph'!$B$11=1,P69,VLOOKUP($P69,'led2'!$E$2:$AE$200,'EXPORT Graph'!$B$11+3,FALSE))</f>
        <v>#N/A</v>
      </c>
      <c r="S69" t="e">
        <f>IF('EXPORT Graph'!$B$11=1,P69,VLOOKUP($P69,'led3'!$E$2:$AD$200,'EXPORT Graph'!$B$11+3,FALSE))</f>
        <v>#N/A</v>
      </c>
      <c r="T69" t="e">
        <f>IF('EXPORT Graph'!$B$10=1,P69,VLOOKUP($P69,'led1'!$E$3:$AE$220,'EXPORT Graph'!$B$10+3,FALSE))</f>
        <v>#N/A</v>
      </c>
      <c r="U69" t="e">
        <f>IF('EXPORT Graph'!$B$10=1,P69,VLOOKUP($P69,'led2'!$E$2:$AE$200,'EXPORT Graph'!$B$10+3,FALSE))</f>
        <v>#N/A</v>
      </c>
      <c r="V69" t="e">
        <f>IF('EXPORT Graph'!$B$10=1,P69,VLOOKUP($P69,'led3'!$E$2:$AD$200,'EXPORT Graph'!$B$10+3,FALSE))</f>
        <v>#N/A</v>
      </c>
      <c r="X69" t="e">
        <f>IF(#REF!=1,P69,VLOOKUP($P69,'led1'!$E$3:$AE$220,#REF!+3,FALSE))</f>
        <v>#REF!</v>
      </c>
      <c r="Y69" t="e">
        <f>IF(#REF!=1,P69,VLOOKUP($P69,'led2'!$E$2:$AE$200,#REF!+3,FALSE))</f>
        <v>#REF!</v>
      </c>
      <c r="Z69" t="e">
        <f>IF(#REF!=1,P69,VLOOKUP($P69,'led3'!$E$2:$AD$200,#REF!+3,FALSE))</f>
        <v>#REF!</v>
      </c>
      <c r="AA69" t="e">
        <f>VLOOKUP($P69,'led1'!$E$3:$AE$220,CHARACTERIZE!$D$1+3,FALSE)</f>
        <v>#N/A</v>
      </c>
      <c r="AB69" t="e">
        <f>VLOOKUP($P69,'led2'!$E$2:$AE$200,CHARACTERIZE!$D$1+3,FALSE)</f>
        <v>#N/A</v>
      </c>
      <c r="AC69" t="e">
        <f>VLOOKUP($P69,'led3'!$E$2:$AD$200,CHARACTERIZE!$D$1+3,FALSE)</f>
        <v>#N/A</v>
      </c>
      <c r="AE69" t="e">
        <f>IF(#REF!=1,P69,VLOOKUP($P69,'led1'!$E$3:$AE$220,#REF!+3,FALSE))</f>
        <v>#REF!</v>
      </c>
      <c r="AF69" t="e">
        <f>IF(#REF!=1,P69,VLOOKUP($P69,'led2'!$E$2:$AE$200,#REF!+3,FALSE))</f>
        <v>#REF!</v>
      </c>
      <c r="AG69" t="e">
        <f>IF(#REF!=1,P69,VLOOKUP($P69,'led3'!$E$2:$AD$200,#REF!+3,FALSE))</f>
        <v>#REF!</v>
      </c>
      <c r="AH69" t="e">
        <f>VLOOKUP($P69,'led1'!$E$3:$AE$220,CHARACTERIZE!$E$1+3,FALSE)</f>
        <v>#N/A</v>
      </c>
      <c r="AI69" t="e">
        <f>VLOOKUP($P69,'led2'!$E$2:$AE$200,CHARACTERIZE!$E$1+3,FALSE)</f>
        <v>#N/A</v>
      </c>
      <c r="AJ69" t="e">
        <f>VLOOKUP($P69,'led3'!$E$2:$AD$200,CHARACTERIZE!$E$1+3,FALSE)</f>
        <v>#N/A</v>
      </c>
      <c r="AL69" t="e">
        <f>IF(#REF!=1,P69,VLOOKUP($P69,'led1'!$E$3:$AE$220,#REF!+3,FALSE))</f>
        <v>#REF!</v>
      </c>
      <c r="AM69" t="e">
        <f>IF(#REF!=1,P69,VLOOKUP($P69,'led2'!$E$2:$AE$200,#REF!+3,FALSE))</f>
        <v>#REF!</v>
      </c>
      <c r="AN69" t="e">
        <f>IF(#REF!=1,P69,VLOOKUP($P69,'led3'!$E$2:$AD$200,#REF!+3,FALSE))</f>
        <v>#REF!</v>
      </c>
      <c r="AO69" t="e">
        <f>VLOOKUP($P69,'led1'!$E$3:$AE$220,CHARACTERIZE!$F$1+3,FALSE)</f>
        <v>#N/A</v>
      </c>
      <c r="AP69" t="e">
        <f>VLOOKUP($P69,'led2'!$E$2:$AE$200,CHARACTERIZE!$F$1+3,FALSE)</f>
        <v>#N/A</v>
      </c>
      <c r="AQ69" t="e">
        <f>VLOOKUP($P69,'led3'!$E$2:$AD$200,CHARACTERIZE!$F$1+3,FALSE)</f>
        <v>#N/A</v>
      </c>
    </row>
    <row r="70" spans="16:43">
      <c r="P70" s="3">
        <v>0.25</v>
      </c>
      <c r="Q70" t="e">
        <f>IF('EXPORT Graph'!$B$11=1,P70,VLOOKUP($P70,'led1'!$E$3:$AE$220,'EXPORT Graph'!$B$11+3,FALSE))</f>
        <v>#N/A</v>
      </c>
      <c r="R70" t="e">
        <f>IF('EXPORT Graph'!$B$11=1,P70,VLOOKUP($P70,'led2'!$E$2:$AE$200,'EXPORT Graph'!$B$11+3,FALSE))</f>
        <v>#N/A</v>
      </c>
      <c r="S70" t="e">
        <f>IF('EXPORT Graph'!$B$11=1,P70,VLOOKUP($P70,'led3'!$E$2:$AD$200,'EXPORT Graph'!$B$11+3,FALSE))</f>
        <v>#N/A</v>
      </c>
      <c r="T70" t="e">
        <f>IF('EXPORT Graph'!$B$10=1,P70,VLOOKUP($P70,'led1'!$E$3:$AE$220,'EXPORT Graph'!$B$10+3,FALSE))</f>
        <v>#N/A</v>
      </c>
      <c r="U70" t="e">
        <f>IF('EXPORT Graph'!$B$10=1,P70,VLOOKUP($P70,'led2'!$E$2:$AE$200,'EXPORT Graph'!$B$10+3,FALSE))</f>
        <v>#N/A</v>
      </c>
      <c r="V70" t="e">
        <f>IF('EXPORT Graph'!$B$10=1,P70,VLOOKUP($P70,'led3'!$E$2:$AD$200,'EXPORT Graph'!$B$10+3,FALSE))</f>
        <v>#N/A</v>
      </c>
      <c r="X70" t="e">
        <f>IF(#REF!=1,P70,VLOOKUP($P70,'led1'!$E$3:$AE$220,#REF!+3,FALSE))</f>
        <v>#REF!</v>
      </c>
      <c r="Y70" t="e">
        <f>IF(#REF!=1,P70,VLOOKUP($P70,'led2'!$E$2:$AE$200,#REF!+3,FALSE))</f>
        <v>#REF!</v>
      </c>
      <c r="Z70" t="e">
        <f>IF(#REF!=1,P70,VLOOKUP($P70,'led3'!$E$2:$AD$200,#REF!+3,FALSE))</f>
        <v>#REF!</v>
      </c>
      <c r="AA70" t="e">
        <f>VLOOKUP($P70,'led1'!$E$3:$AE$220,CHARACTERIZE!$D$1+3,FALSE)</f>
        <v>#N/A</v>
      </c>
      <c r="AB70" t="e">
        <f>VLOOKUP($P70,'led2'!$E$2:$AE$200,CHARACTERIZE!$D$1+3,FALSE)</f>
        <v>#N/A</v>
      </c>
      <c r="AC70" t="e">
        <f>VLOOKUP($P70,'led3'!$E$2:$AD$200,CHARACTERIZE!$D$1+3,FALSE)</f>
        <v>#N/A</v>
      </c>
      <c r="AE70" t="e">
        <f>IF(#REF!=1,P70,VLOOKUP($P70,'led1'!$E$3:$AE$220,#REF!+3,FALSE))</f>
        <v>#REF!</v>
      </c>
      <c r="AF70" t="e">
        <f>IF(#REF!=1,P70,VLOOKUP($P70,'led2'!$E$2:$AE$200,#REF!+3,FALSE))</f>
        <v>#REF!</v>
      </c>
      <c r="AG70" t="e">
        <f>IF(#REF!=1,P70,VLOOKUP($P70,'led3'!$E$2:$AD$200,#REF!+3,FALSE))</f>
        <v>#REF!</v>
      </c>
      <c r="AH70" t="e">
        <f>VLOOKUP($P70,'led1'!$E$3:$AE$220,CHARACTERIZE!$E$1+3,FALSE)</f>
        <v>#N/A</v>
      </c>
      <c r="AI70" t="e">
        <f>VLOOKUP($P70,'led2'!$E$2:$AE$200,CHARACTERIZE!$E$1+3,FALSE)</f>
        <v>#N/A</v>
      </c>
      <c r="AJ70" t="e">
        <f>VLOOKUP($P70,'led3'!$E$2:$AD$200,CHARACTERIZE!$E$1+3,FALSE)</f>
        <v>#N/A</v>
      </c>
      <c r="AL70" t="e">
        <f>IF(#REF!=1,P70,VLOOKUP($P70,'led1'!$E$3:$AE$220,#REF!+3,FALSE))</f>
        <v>#REF!</v>
      </c>
      <c r="AM70" t="e">
        <f>IF(#REF!=1,P70,VLOOKUP($P70,'led2'!$E$2:$AE$200,#REF!+3,FALSE))</f>
        <v>#REF!</v>
      </c>
      <c r="AN70" t="e">
        <f>IF(#REF!=1,P70,VLOOKUP($P70,'led3'!$E$2:$AD$200,#REF!+3,FALSE))</f>
        <v>#REF!</v>
      </c>
      <c r="AO70" t="e">
        <f>VLOOKUP($P70,'led1'!$E$3:$AE$220,CHARACTERIZE!$F$1+3,FALSE)</f>
        <v>#N/A</v>
      </c>
      <c r="AP70" t="e">
        <f>VLOOKUP($P70,'led2'!$E$2:$AE$200,CHARACTERIZE!$F$1+3,FALSE)</f>
        <v>#N/A</v>
      </c>
      <c r="AQ70" t="e">
        <f>VLOOKUP($P70,'led3'!$E$2:$AD$200,CHARACTERIZE!$F$1+3,FALSE)</f>
        <v>#N/A</v>
      </c>
    </row>
    <row r="71" spans="16:43">
      <c r="P71" s="3">
        <v>0.26</v>
      </c>
      <c r="Q71" t="e">
        <f>IF('EXPORT Graph'!$B$11=1,P71,VLOOKUP($P71,'led1'!$E$3:$AE$220,'EXPORT Graph'!$B$11+3,FALSE))</f>
        <v>#N/A</v>
      </c>
      <c r="R71" t="e">
        <f>IF('EXPORT Graph'!$B$11=1,P71,VLOOKUP($P71,'led2'!$E$2:$AE$200,'EXPORT Graph'!$B$11+3,FALSE))</f>
        <v>#N/A</v>
      </c>
      <c r="S71" t="e">
        <f>IF('EXPORT Graph'!$B$11=1,P71,VLOOKUP($P71,'led3'!$E$2:$AD$200,'EXPORT Graph'!$B$11+3,FALSE))</f>
        <v>#N/A</v>
      </c>
      <c r="T71" t="e">
        <f>IF('EXPORT Graph'!$B$10=1,P71,VLOOKUP($P71,'led1'!$E$3:$AE$220,'EXPORT Graph'!$B$10+3,FALSE))</f>
        <v>#N/A</v>
      </c>
      <c r="U71" t="e">
        <f>IF('EXPORT Graph'!$B$10=1,P71,VLOOKUP($P71,'led2'!$E$2:$AE$200,'EXPORT Graph'!$B$10+3,FALSE))</f>
        <v>#N/A</v>
      </c>
      <c r="V71" t="e">
        <f>IF('EXPORT Graph'!$B$10=1,P71,VLOOKUP($P71,'led3'!$E$2:$AD$200,'EXPORT Graph'!$B$10+3,FALSE))</f>
        <v>#N/A</v>
      </c>
      <c r="X71" t="e">
        <f>IF(#REF!=1,P71,VLOOKUP($P71,'led1'!$E$3:$AE$220,#REF!+3,FALSE))</f>
        <v>#REF!</v>
      </c>
      <c r="Y71" t="e">
        <f>IF(#REF!=1,P71,VLOOKUP($P71,'led2'!$E$2:$AE$200,#REF!+3,FALSE))</f>
        <v>#REF!</v>
      </c>
      <c r="Z71" t="e">
        <f>IF(#REF!=1,P71,VLOOKUP($P71,'led3'!$E$2:$AD$200,#REF!+3,FALSE))</f>
        <v>#REF!</v>
      </c>
      <c r="AA71" t="e">
        <f>VLOOKUP($P71,'led1'!$E$3:$AE$220,CHARACTERIZE!$D$1+3,FALSE)</f>
        <v>#N/A</v>
      </c>
      <c r="AB71" t="e">
        <f>VLOOKUP($P71,'led2'!$E$2:$AE$200,CHARACTERIZE!$D$1+3,FALSE)</f>
        <v>#N/A</v>
      </c>
      <c r="AC71" t="e">
        <f>VLOOKUP($P71,'led3'!$E$2:$AD$200,CHARACTERIZE!$D$1+3,FALSE)</f>
        <v>#N/A</v>
      </c>
      <c r="AE71" t="e">
        <f>IF(#REF!=1,P71,VLOOKUP($P71,'led1'!$E$3:$AE$220,#REF!+3,FALSE))</f>
        <v>#REF!</v>
      </c>
      <c r="AF71" t="e">
        <f>IF(#REF!=1,P71,VLOOKUP($P71,'led2'!$E$2:$AE$200,#REF!+3,FALSE))</f>
        <v>#REF!</v>
      </c>
      <c r="AG71" t="e">
        <f>IF(#REF!=1,P71,VLOOKUP($P71,'led3'!$E$2:$AD$200,#REF!+3,FALSE))</f>
        <v>#REF!</v>
      </c>
      <c r="AH71" t="e">
        <f>VLOOKUP($P71,'led1'!$E$3:$AE$220,CHARACTERIZE!$E$1+3,FALSE)</f>
        <v>#N/A</v>
      </c>
      <c r="AI71" t="e">
        <f>VLOOKUP($P71,'led2'!$E$2:$AE$200,CHARACTERIZE!$E$1+3,FALSE)</f>
        <v>#N/A</v>
      </c>
      <c r="AJ71" t="e">
        <f>VLOOKUP($P71,'led3'!$E$2:$AD$200,CHARACTERIZE!$E$1+3,FALSE)</f>
        <v>#N/A</v>
      </c>
      <c r="AL71" t="e">
        <f>IF(#REF!=1,P71,VLOOKUP($P71,'led1'!$E$3:$AE$220,#REF!+3,FALSE))</f>
        <v>#REF!</v>
      </c>
      <c r="AM71" t="e">
        <f>IF(#REF!=1,P71,VLOOKUP($P71,'led2'!$E$2:$AE$200,#REF!+3,FALSE))</f>
        <v>#REF!</v>
      </c>
      <c r="AN71" t="e">
        <f>IF(#REF!=1,P71,VLOOKUP($P71,'led3'!$E$2:$AD$200,#REF!+3,FALSE))</f>
        <v>#REF!</v>
      </c>
      <c r="AO71" t="e">
        <f>VLOOKUP($P71,'led1'!$E$3:$AE$220,CHARACTERIZE!$F$1+3,FALSE)</f>
        <v>#N/A</v>
      </c>
      <c r="AP71" t="e">
        <f>VLOOKUP($P71,'led2'!$E$2:$AE$200,CHARACTERIZE!$F$1+3,FALSE)</f>
        <v>#N/A</v>
      </c>
      <c r="AQ71" t="e">
        <f>VLOOKUP($P71,'led3'!$E$2:$AD$200,CHARACTERIZE!$F$1+3,FALSE)</f>
        <v>#N/A</v>
      </c>
    </row>
    <row r="72" spans="16:43">
      <c r="P72" s="3">
        <v>0.27</v>
      </c>
      <c r="Q72" t="e">
        <f>IF('EXPORT Graph'!$B$11=1,P72,VLOOKUP($P72,'led1'!$E$3:$AE$220,'EXPORT Graph'!$B$11+3,FALSE))</f>
        <v>#N/A</v>
      </c>
      <c r="R72" t="e">
        <f>IF('EXPORT Graph'!$B$11=1,P72,VLOOKUP($P72,'led2'!$E$2:$AE$200,'EXPORT Graph'!$B$11+3,FALSE))</f>
        <v>#N/A</v>
      </c>
      <c r="S72" t="e">
        <f>IF('EXPORT Graph'!$B$11=1,P72,VLOOKUP($P72,'led3'!$E$2:$AD$200,'EXPORT Graph'!$B$11+3,FALSE))</f>
        <v>#N/A</v>
      </c>
      <c r="T72" t="e">
        <f>IF('EXPORT Graph'!$B$10=1,P72,VLOOKUP($P72,'led1'!$E$3:$AE$220,'EXPORT Graph'!$B$10+3,FALSE))</f>
        <v>#N/A</v>
      </c>
      <c r="U72" t="e">
        <f>IF('EXPORT Graph'!$B$10=1,P72,VLOOKUP($P72,'led2'!$E$2:$AE$200,'EXPORT Graph'!$B$10+3,FALSE))</f>
        <v>#N/A</v>
      </c>
      <c r="V72" t="e">
        <f>IF('EXPORT Graph'!$B$10=1,P72,VLOOKUP($P72,'led3'!$E$2:$AD$200,'EXPORT Graph'!$B$10+3,FALSE))</f>
        <v>#N/A</v>
      </c>
      <c r="X72" t="e">
        <f>IF(#REF!=1,P72,VLOOKUP($P72,'led1'!$E$3:$AE$220,#REF!+3,FALSE))</f>
        <v>#REF!</v>
      </c>
      <c r="Y72" t="e">
        <f>IF(#REF!=1,P72,VLOOKUP($P72,'led2'!$E$2:$AE$200,#REF!+3,FALSE))</f>
        <v>#REF!</v>
      </c>
      <c r="Z72" t="e">
        <f>IF(#REF!=1,P72,VLOOKUP($P72,'led3'!$E$2:$AD$200,#REF!+3,FALSE))</f>
        <v>#REF!</v>
      </c>
      <c r="AA72" t="e">
        <f>VLOOKUP($P72,'led1'!$E$3:$AE$220,CHARACTERIZE!$D$1+3,FALSE)</f>
        <v>#N/A</v>
      </c>
      <c r="AB72" t="e">
        <f>VLOOKUP($P72,'led2'!$E$2:$AE$200,CHARACTERIZE!$D$1+3,FALSE)</f>
        <v>#N/A</v>
      </c>
      <c r="AC72" t="e">
        <f>VLOOKUP($P72,'led3'!$E$2:$AD$200,CHARACTERIZE!$D$1+3,FALSE)</f>
        <v>#N/A</v>
      </c>
      <c r="AE72" t="e">
        <f>IF(#REF!=1,P72,VLOOKUP($P72,'led1'!$E$3:$AE$220,#REF!+3,FALSE))</f>
        <v>#REF!</v>
      </c>
      <c r="AF72" t="e">
        <f>IF(#REF!=1,P72,VLOOKUP($P72,'led2'!$E$2:$AE$200,#REF!+3,FALSE))</f>
        <v>#REF!</v>
      </c>
      <c r="AG72" t="e">
        <f>IF(#REF!=1,P72,VLOOKUP($P72,'led3'!$E$2:$AD$200,#REF!+3,FALSE))</f>
        <v>#REF!</v>
      </c>
      <c r="AH72" t="e">
        <f>VLOOKUP($P72,'led1'!$E$3:$AE$220,CHARACTERIZE!$E$1+3,FALSE)</f>
        <v>#N/A</v>
      </c>
      <c r="AI72" t="e">
        <f>VLOOKUP($P72,'led2'!$E$2:$AE$200,CHARACTERIZE!$E$1+3,FALSE)</f>
        <v>#N/A</v>
      </c>
      <c r="AJ72" t="e">
        <f>VLOOKUP($P72,'led3'!$E$2:$AD$200,CHARACTERIZE!$E$1+3,FALSE)</f>
        <v>#N/A</v>
      </c>
      <c r="AL72" t="e">
        <f>IF(#REF!=1,P72,VLOOKUP($P72,'led1'!$E$3:$AE$220,#REF!+3,FALSE))</f>
        <v>#REF!</v>
      </c>
      <c r="AM72" t="e">
        <f>IF(#REF!=1,P72,VLOOKUP($P72,'led2'!$E$2:$AE$200,#REF!+3,FALSE))</f>
        <v>#REF!</v>
      </c>
      <c r="AN72" t="e">
        <f>IF(#REF!=1,P72,VLOOKUP($P72,'led3'!$E$2:$AD$200,#REF!+3,FALSE))</f>
        <v>#REF!</v>
      </c>
      <c r="AO72" t="e">
        <f>VLOOKUP($P72,'led1'!$E$3:$AE$220,CHARACTERIZE!$F$1+3,FALSE)</f>
        <v>#N/A</v>
      </c>
      <c r="AP72" t="e">
        <f>VLOOKUP($P72,'led2'!$E$2:$AE$200,CHARACTERIZE!$F$1+3,FALSE)</f>
        <v>#N/A</v>
      </c>
      <c r="AQ72" t="e">
        <f>VLOOKUP($P72,'led3'!$E$2:$AD$200,CHARACTERIZE!$F$1+3,FALSE)</f>
        <v>#N/A</v>
      </c>
    </row>
    <row r="73" spans="16:43">
      <c r="P73" s="3">
        <v>0.28000000000000003</v>
      </c>
      <c r="Q73" t="e">
        <f>IF('EXPORT Graph'!$B$11=1,P73,VLOOKUP($P73,'led1'!$E$3:$AE$220,'EXPORT Graph'!$B$11+3,FALSE))</f>
        <v>#N/A</v>
      </c>
      <c r="R73" t="e">
        <f>IF('EXPORT Graph'!$B$11=1,P73,VLOOKUP($P73,'led2'!$E$2:$AE$200,'EXPORT Graph'!$B$11+3,FALSE))</f>
        <v>#N/A</v>
      </c>
      <c r="S73" t="e">
        <f>IF('EXPORT Graph'!$B$11=1,P73,VLOOKUP($P73,'led3'!$E$2:$AD$200,'EXPORT Graph'!$B$11+3,FALSE))</f>
        <v>#N/A</v>
      </c>
      <c r="T73" t="e">
        <f>IF('EXPORT Graph'!$B$10=1,P73,VLOOKUP($P73,'led1'!$E$3:$AE$220,'EXPORT Graph'!$B$10+3,FALSE))</f>
        <v>#N/A</v>
      </c>
      <c r="U73" t="e">
        <f>IF('EXPORT Graph'!$B$10=1,P73,VLOOKUP($P73,'led2'!$E$2:$AE$200,'EXPORT Graph'!$B$10+3,FALSE))</f>
        <v>#N/A</v>
      </c>
      <c r="V73" t="e">
        <f>IF('EXPORT Graph'!$B$10=1,P73,VLOOKUP($P73,'led3'!$E$2:$AD$200,'EXPORT Graph'!$B$10+3,FALSE))</f>
        <v>#N/A</v>
      </c>
      <c r="X73" t="e">
        <f>IF(#REF!=1,P73,VLOOKUP($P73,'led1'!$E$3:$AE$220,#REF!+3,FALSE))</f>
        <v>#REF!</v>
      </c>
      <c r="Y73" t="e">
        <f>IF(#REF!=1,P73,VLOOKUP($P73,'led2'!$E$2:$AE$200,#REF!+3,FALSE))</f>
        <v>#REF!</v>
      </c>
      <c r="Z73" t="e">
        <f>IF(#REF!=1,P73,VLOOKUP($P73,'led3'!$E$2:$AD$200,#REF!+3,FALSE))</f>
        <v>#REF!</v>
      </c>
      <c r="AA73" t="e">
        <f>VLOOKUP($P73,'led1'!$E$3:$AE$220,CHARACTERIZE!$D$1+3,FALSE)</f>
        <v>#N/A</v>
      </c>
      <c r="AB73" t="e">
        <f>VLOOKUP($P73,'led2'!$E$2:$AE$200,CHARACTERIZE!$D$1+3,FALSE)</f>
        <v>#N/A</v>
      </c>
      <c r="AC73" t="e">
        <f>VLOOKUP($P73,'led3'!$E$2:$AD$200,CHARACTERIZE!$D$1+3,FALSE)</f>
        <v>#N/A</v>
      </c>
      <c r="AE73" t="e">
        <f>IF(#REF!=1,P73,VLOOKUP($P73,'led1'!$E$3:$AE$220,#REF!+3,FALSE))</f>
        <v>#REF!</v>
      </c>
      <c r="AF73" t="e">
        <f>IF(#REF!=1,P73,VLOOKUP($P73,'led2'!$E$2:$AE$200,#REF!+3,FALSE))</f>
        <v>#REF!</v>
      </c>
      <c r="AG73" t="e">
        <f>IF(#REF!=1,P73,VLOOKUP($P73,'led3'!$E$2:$AD$200,#REF!+3,FALSE))</f>
        <v>#REF!</v>
      </c>
      <c r="AH73" t="e">
        <f>VLOOKUP($P73,'led1'!$E$3:$AE$220,CHARACTERIZE!$E$1+3,FALSE)</f>
        <v>#N/A</v>
      </c>
      <c r="AI73" t="e">
        <f>VLOOKUP($P73,'led2'!$E$2:$AE$200,CHARACTERIZE!$E$1+3,FALSE)</f>
        <v>#N/A</v>
      </c>
      <c r="AJ73" t="e">
        <f>VLOOKUP($P73,'led3'!$E$2:$AD$200,CHARACTERIZE!$E$1+3,FALSE)</f>
        <v>#N/A</v>
      </c>
      <c r="AL73" t="e">
        <f>IF(#REF!=1,P73,VLOOKUP($P73,'led1'!$E$3:$AE$220,#REF!+3,FALSE))</f>
        <v>#REF!</v>
      </c>
      <c r="AM73" t="e">
        <f>IF(#REF!=1,P73,VLOOKUP($P73,'led2'!$E$2:$AE$200,#REF!+3,FALSE))</f>
        <v>#REF!</v>
      </c>
      <c r="AN73" t="e">
        <f>IF(#REF!=1,P73,VLOOKUP($P73,'led3'!$E$2:$AD$200,#REF!+3,FALSE))</f>
        <v>#REF!</v>
      </c>
      <c r="AO73" t="e">
        <f>VLOOKUP($P73,'led1'!$E$3:$AE$220,CHARACTERIZE!$F$1+3,FALSE)</f>
        <v>#N/A</v>
      </c>
      <c r="AP73" t="e">
        <f>VLOOKUP($P73,'led2'!$E$2:$AE$200,CHARACTERIZE!$F$1+3,FALSE)</f>
        <v>#N/A</v>
      </c>
      <c r="AQ73" t="e">
        <f>VLOOKUP($P73,'led3'!$E$2:$AD$200,CHARACTERIZE!$F$1+3,FALSE)</f>
        <v>#N/A</v>
      </c>
    </row>
    <row r="74" spans="16:43">
      <c r="P74" s="3">
        <v>0.28999999999999998</v>
      </c>
      <c r="Q74" t="e">
        <f>IF('EXPORT Graph'!$B$11=1,P74,VLOOKUP($P74,'led1'!$E$3:$AE$220,'EXPORT Graph'!$B$11+3,FALSE))</f>
        <v>#N/A</v>
      </c>
      <c r="R74" t="e">
        <f>IF('EXPORT Graph'!$B$11=1,P74,VLOOKUP($P74,'led2'!$E$2:$AE$200,'EXPORT Graph'!$B$11+3,FALSE))</f>
        <v>#N/A</v>
      </c>
      <c r="S74" t="e">
        <f>IF('EXPORT Graph'!$B$11=1,P74,VLOOKUP($P74,'led3'!$E$2:$AD$200,'EXPORT Graph'!$B$11+3,FALSE))</f>
        <v>#N/A</v>
      </c>
      <c r="T74" t="e">
        <f>IF('EXPORT Graph'!$B$10=1,P74,VLOOKUP($P74,'led1'!$E$3:$AE$220,'EXPORT Graph'!$B$10+3,FALSE))</f>
        <v>#N/A</v>
      </c>
      <c r="U74" t="e">
        <f>IF('EXPORT Graph'!$B$10=1,P74,VLOOKUP($P74,'led2'!$E$2:$AE$200,'EXPORT Graph'!$B$10+3,FALSE))</f>
        <v>#N/A</v>
      </c>
      <c r="V74" t="e">
        <f>IF('EXPORT Graph'!$B$10=1,P74,VLOOKUP($P74,'led3'!$E$2:$AD$200,'EXPORT Graph'!$B$10+3,FALSE))</f>
        <v>#N/A</v>
      </c>
      <c r="X74" t="e">
        <f>IF(#REF!=1,P74,VLOOKUP($P74,'led1'!$E$3:$AE$220,#REF!+3,FALSE))</f>
        <v>#REF!</v>
      </c>
      <c r="Y74" t="e">
        <f>IF(#REF!=1,P74,VLOOKUP($P74,'led2'!$E$2:$AE$200,#REF!+3,FALSE))</f>
        <v>#REF!</v>
      </c>
      <c r="Z74" t="e">
        <f>IF(#REF!=1,P74,VLOOKUP($P74,'led3'!$E$2:$AD$200,#REF!+3,FALSE))</f>
        <v>#REF!</v>
      </c>
      <c r="AA74" t="e">
        <f>VLOOKUP($P74,'led1'!$E$3:$AE$220,CHARACTERIZE!$D$1+3,FALSE)</f>
        <v>#N/A</v>
      </c>
      <c r="AB74" t="e">
        <f>VLOOKUP($P74,'led2'!$E$2:$AE$200,CHARACTERIZE!$D$1+3,FALSE)</f>
        <v>#N/A</v>
      </c>
      <c r="AC74" t="e">
        <f>VLOOKUP($P74,'led3'!$E$2:$AD$200,CHARACTERIZE!$D$1+3,FALSE)</f>
        <v>#N/A</v>
      </c>
      <c r="AE74" t="e">
        <f>IF(#REF!=1,P74,VLOOKUP($P74,'led1'!$E$3:$AE$220,#REF!+3,FALSE))</f>
        <v>#REF!</v>
      </c>
      <c r="AF74" t="e">
        <f>IF(#REF!=1,P74,VLOOKUP($P74,'led2'!$E$2:$AE$200,#REF!+3,FALSE))</f>
        <v>#REF!</v>
      </c>
      <c r="AG74" t="e">
        <f>IF(#REF!=1,P74,VLOOKUP($P74,'led3'!$E$2:$AD$200,#REF!+3,FALSE))</f>
        <v>#REF!</v>
      </c>
      <c r="AH74" t="e">
        <f>VLOOKUP($P74,'led1'!$E$3:$AE$220,CHARACTERIZE!$E$1+3,FALSE)</f>
        <v>#N/A</v>
      </c>
      <c r="AI74" t="e">
        <f>VLOOKUP($P74,'led2'!$E$2:$AE$200,CHARACTERIZE!$E$1+3,FALSE)</f>
        <v>#N/A</v>
      </c>
      <c r="AJ74" t="e">
        <f>VLOOKUP($P74,'led3'!$E$2:$AD$200,CHARACTERIZE!$E$1+3,FALSE)</f>
        <v>#N/A</v>
      </c>
      <c r="AL74" t="e">
        <f>IF(#REF!=1,P74,VLOOKUP($P74,'led1'!$E$3:$AE$220,#REF!+3,FALSE))</f>
        <v>#REF!</v>
      </c>
      <c r="AM74" t="e">
        <f>IF(#REF!=1,P74,VLOOKUP($P74,'led2'!$E$2:$AE$200,#REF!+3,FALSE))</f>
        <v>#REF!</v>
      </c>
      <c r="AN74" t="e">
        <f>IF(#REF!=1,P74,VLOOKUP($P74,'led3'!$E$2:$AD$200,#REF!+3,FALSE))</f>
        <v>#REF!</v>
      </c>
      <c r="AO74" t="e">
        <f>VLOOKUP($P74,'led1'!$E$3:$AE$220,CHARACTERIZE!$F$1+3,FALSE)</f>
        <v>#N/A</v>
      </c>
      <c r="AP74" t="e">
        <f>VLOOKUP($P74,'led2'!$E$2:$AE$200,CHARACTERIZE!$F$1+3,FALSE)</f>
        <v>#N/A</v>
      </c>
      <c r="AQ74" t="e">
        <f>VLOOKUP($P74,'led3'!$E$2:$AD$200,CHARACTERIZE!$F$1+3,FALSE)</f>
        <v>#N/A</v>
      </c>
    </row>
    <row r="75" spans="16:43">
      <c r="P75" s="3">
        <v>0.3</v>
      </c>
      <c r="Q75" t="e">
        <f>IF('EXPORT Graph'!$B$11=1,P75,VLOOKUP($P75,'led1'!$E$3:$AE$220,'EXPORT Graph'!$B$11+3,FALSE))</f>
        <v>#N/A</v>
      </c>
      <c r="R75" t="e">
        <f>IF('EXPORT Graph'!$B$11=1,P75,VLOOKUP($P75,'led2'!$E$2:$AE$200,'EXPORT Graph'!$B$11+3,FALSE))</f>
        <v>#N/A</v>
      </c>
      <c r="S75" t="e">
        <f>IF('EXPORT Graph'!$B$11=1,P75,VLOOKUP($P75,'led3'!$E$2:$AD$200,'EXPORT Graph'!$B$11+3,FALSE))</f>
        <v>#N/A</v>
      </c>
      <c r="T75" t="e">
        <f>IF('EXPORT Graph'!$B$10=1,P75,VLOOKUP($P75,'led1'!$E$3:$AE$220,'EXPORT Graph'!$B$10+3,FALSE))</f>
        <v>#N/A</v>
      </c>
      <c r="U75" t="e">
        <f>IF('EXPORT Graph'!$B$10=1,P75,VLOOKUP($P75,'led2'!$E$2:$AE$200,'EXPORT Graph'!$B$10+3,FALSE))</f>
        <v>#N/A</v>
      </c>
      <c r="V75" t="e">
        <f>IF('EXPORT Graph'!$B$10=1,P75,VLOOKUP($P75,'led3'!$E$2:$AD$200,'EXPORT Graph'!$B$10+3,FALSE))</f>
        <v>#N/A</v>
      </c>
      <c r="X75" t="e">
        <f>IF(#REF!=1,P75,VLOOKUP($P75,'led1'!$E$3:$AE$220,#REF!+3,FALSE))</f>
        <v>#REF!</v>
      </c>
      <c r="Y75" t="e">
        <f>IF(#REF!=1,P75,VLOOKUP($P75,'led2'!$E$2:$AE$200,#REF!+3,FALSE))</f>
        <v>#REF!</v>
      </c>
      <c r="Z75" t="e">
        <f>IF(#REF!=1,P75,VLOOKUP($P75,'led3'!$E$2:$AD$200,#REF!+3,FALSE))</f>
        <v>#REF!</v>
      </c>
      <c r="AA75" t="e">
        <f>VLOOKUP($P75,'led1'!$E$3:$AE$220,CHARACTERIZE!$D$1+3,FALSE)</f>
        <v>#N/A</v>
      </c>
      <c r="AB75" t="e">
        <f>VLOOKUP($P75,'led2'!$E$2:$AE$200,CHARACTERIZE!$D$1+3,FALSE)</f>
        <v>#N/A</v>
      </c>
      <c r="AC75" t="e">
        <f>VLOOKUP($P75,'led3'!$E$2:$AD$200,CHARACTERIZE!$D$1+3,FALSE)</f>
        <v>#N/A</v>
      </c>
      <c r="AE75" t="e">
        <f>IF(#REF!=1,P75,VLOOKUP($P75,'led1'!$E$3:$AE$220,#REF!+3,FALSE))</f>
        <v>#REF!</v>
      </c>
      <c r="AF75" t="e">
        <f>IF(#REF!=1,P75,VLOOKUP($P75,'led2'!$E$2:$AE$200,#REF!+3,FALSE))</f>
        <v>#REF!</v>
      </c>
      <c r="AG75" t="e">
        <f>IF(#REF!=1,P75,VLOOKUP($P75,'led3'!$E$2:$AD$200,#REF!+3,FALSE))</f>
        <v>#REF!</v>
      </c>
      <c r="AH75" t="e">
        <f>VLOOKUP($P75,'led1'!$E$3:$AE$220,CHARACTERIZE!$E$1+3,FALSE)</f>
        <v>#N/A</v>
      </c>
      <c r="AI75" t="e">
        <f>VLOOKUP($P75,'led2'!$E$2:$AE$200,CHARACTERIZE!$E$1+3,FALSE)</f>
        <v>#N/A</v>
      </c>
      <c r="AJ75" t="e">
        <f>VLOOKUP($P75,'led3'!$E$2:$AD$200,CHARACTERIZE!$E$1+3,FALSE)</f>
        <v>#N/A</v>
      </c>
      <c r="AL75" t="e">
        <f>IF(#REF!=1,P75,VLOOKUP($P75,'led1'!$E$3:$AE$220,#REF!+3,FALSE))</f>
        <v>#REF!</v>
      </c>
      <c r="AM75" t="e">
        <f>IF(#REF!=1,P75,VLOOKUP($P75,'led2'!$E$2:$AE$200,#REF!+3,FALSE))</f>
        <v>#REF!</v>
      </c>
      <c r="AN75" t="e">
        <f>IF(#REF!=1,P75,VLOOKUP($P75,'led3'!$E$2:$AD$200,#REF!+3,FALSE))</f>
        <v>#REF!</v>
      </c>
      <c r="AO75" t="e">
        <f>VLOOKUP($P75,'led1'!$E$3:$AE$220,CHARACTERIZE!$F$1+3,FALSE)</f>
        <v>#N/A</v>
      </c>
      <c r="AP75" t="e">
        <f>VLOOKUP($P75,'led2'!$E$2:$AE$200,CHARACTERIZE!$F$1+3,FALSE)</f>
        <v>#N/A</v>
      </c>
      <c r="AQ75" t="e">
        <f>VLOOKUP($P75,'led3'!$E$2:$AD$200,CHARACTERIZE!$F$1+3,FALSE)</f>
        <v>#N/A</v>
      </c>
    </row>
    <row r="76" spans="16:43">
      <c r="P76" s="3">
        <v>0.31</v>
      </c>
      <c r="Q76" t="e">
        <f>IF('EXPORT Graph'!$B$11=1,P76,VLOOKUP($P76,'led1'!$E$3:$AE$220,'EXPORT Graph'!$B$11+3,FALSE))</f>
        <v>#N/A</v>
      </c>
      <c r="R76" t="e">
        <f>IF('EXPORT Graph'!$B$11=1,P76,VLOOKUP($P76,'led2'!$E$2:$AE$200,'EXPORT Graph'!$B$11+3,FALSE))</f>
        <v>#N/A</v>
      </c>
      <c r="S76" t="e">
        <f>IF('EXPORT Graph'!$B$11=1,P76,VLOOKUP($P76,'led3'!$E$2:$AD$200,'EXPORT Graph'!$B$11+3,FALSE))</f>
        <v>#N/A</v>
      </c>
      <c r="T76" t="e">
        <f>IF('EXPORT Graph'!$B$10=1,P76,VLOOKUP($P76,'led1'!$E$3:$AE$220,'EXPORT Graph'!$B$10+3,FALSE))</f>
        <v>#N/A</v>
      </c>
      <c r="U76" t="e">
        <f>IF('EXPORT Graph'!$B$10=1,P76,VLOOKUP($P76,'led2'!$E$2:$AE$200,'EXPORT Graph'!$B$10+3,FALSE))</f>
        <v>#N/A</v>
      </c>
      <c r="V76" t="e">
        <f>IF('EXPORT Graph'!$B$10=1,P76,VLOOKUP($P76,'led3'!$E$2:$AD$200,'EXPORT Graph'!$B$10+3,FALSE))</f>
        <v>#N/A</v>
      </c>
      <c r="X76" t="e">
        <f>IF(#REF!=1,P76,VLOOKUP($P76,'led1'!$E$3:$AE$220,#REF!+3,FALSE))</f>
        <v>#REF!</v>
      </c>
      <c r="Y76" t="e">
        <f>IF(#REF!=1,P76,VLOOKUP($P76,'led2'!$E$2:$AE$200,#REF!+3,FALSE))</f>
        <v>#REF!</v>
      </c>
      <c r="Z76" t="e">
        <f>IF(#REF!=1,P76,VLOOKUP($P76,'led3'!$E$2:$AD$200,#REF!+3,FALSE))</f>
        <v>#REF!</v>
      </c>
      <c r="AA76" t="e">
        <f>VLOOKUP($P76,'led1'!$E$3:$AE$220,CHARACTERIZE!$D$1+3,FALSE)</f>
        <v>#N/A</v>
      </c>
      <c r="AB76" t="e">
        <f>VLOOKUP($P76,'led2'!$E$2:$AE$200,CHARACTERIZE!$D$1+3,FALSE)</f>
        <v>#N/A</v>
      </c>
      <c r="AC76" t="e">
        <f>VLOOKUP($P76,'led3'!$E$2:$AD$200,CHARACTERIZE!$D$1+3,FALSE)</f>
        <v>#N/A</v>
      </c>
      <c r="AE76" t="e">
        <f>IF(#REF!=1,P76,VLOOKUP($P76,'led1'!$E$3:$AE$220,#REF!+3,FALSE))</f>
        <v>#REF!</v>
      </c>
      <c r="AF76" t="e">
        <f>IF(#REF!=1,P76,VLOOKUP($P76,'led2'!$E$2:$AE$200,#REF!+3,FALSE))</f>
        <v>#REF!</v>
      </c>
      <c r="AG76" t="e">
        <f>IF(#REF!=1,P76,VLOOKUP($P76,'led3'!$E$2:$AD$200,#REF!+3,FALSE))</f>
        <v>#REF!</v>
      </c>
      <c r="AH76" t="e">
        <f>VLOOKUP($P76,'led1'!$E$3:$AE$220,CHARACTERIZE!$E$1+3,FALSE)</f>
        <v>#N/A</v>
      </c>
      <c r="AI76" t="e">
        <f>VLOOKUP($P76,'led2'!$E$2:$AE$200,CHARACTERIZE!$E$1+3,FALSE)</f>
        <v>#N/A</v>
      </c>
      <c r="AJ76" t="e">
        <f>VLOOKUP($P76,'led3'!$E$2:$AD$200,CHARACTERIZE!$E$1+3,FALSE)</f>
        <v>#N/A</v>
      </c>
      <c r="AL76" t="e">
        <f>IF(#REF!=1,P76,VLOOKUP($P76,'led1'!$E$3:$AE$220,#REF!+3,FALSE))</f>
        <v>#REF!</v>
      </c>
      <c r="AM76" t="e">
        <f>IF(#REF!=1,P76,VLOOKUP($P76,'led2'!$E$2:$AE$200,#REF!+3,FALSE))</f>
        <v>#REF!</v>
      </c>
      <c r="AN76" t="e">
        <f>IF(#REF!=1,P76,VLOOKUP($P76,'led3'!$E$2:$AD$200,#REF!+3,FALSE))</f>
        <v>#REF!</v>
      </c>
      <c r="AO76" t="e">
        <f>VLOOKUP($P76,'led1'!$E$3:$AE$220,CHARACTERIZE!$F$1+3,FALSE)</f>
        <v>#N/A</v>
      </c>
      <c r="AP76" t="e">
        <f>VLOOKUP($P76,'led2'!$E$2:$AE$200,CHARACTERIZE!$F$1+3,FALSE)</f>
        <v>#N/A</v>
      </c>
      <c r="AQ76" t="e">
        <f>VLOOKUP($P76,'led3'!$E$2:$AD$200,CHARACTERIZE!$F$1+3,FALSE)</f>
        <v>#N/A</v>
      </c>
    </row>
    <row r="77" spans="16:43">
      <c r="P77" s="3">
        <v>0.32</v>
      </c>
      <c r="Q77" t="e">
        <f>IF('EXPORT Graph'!$B$11=1,P77,VLOOKUP($P77,'led1'!$E$3:$AE$220,'EXPORT Graph'!$B$11+3,FALSE))</f>
        <v>#N/A</v>
      </c>
      <c r="R77" t="e">
        <f>IF('EXPORT Graph'!$B$11=1,P77,VLOOKUP($P77,'led2'!$E$2:$AE$200,'EXPORT Graph'!$B$11+3,FALSE))</f>
        <v>#N/A</v>
      </c>
      <c r="S77" t="e">
        <f>IF('EXPORT Graph'!$B$11=1,P77,VLOOKUP($P77,'led3'!$E$2:$AD$200,'EXPORT Graph'!$B$11+3,FALSE))</f>
        <v>#N/A</v>
      </c>
      <c r="T77" t="e">
        <f>IF('EXPORT Graph'!$B$10=1,P77,VLOOKUP($P77,'led1'!$E$3:$AE$220,'EXPORT Graph'!$B$10+3,FALSE))</f>
        <v>#N/A</v>
      </c>
      <c r="U77" t="e">
        <f>IF('EXPORT Graph'!$B$10=1,P77,VLOOKUP($P77,'led2'!$E$2:$AE$200,'EXPORT Graph'!$B$10+3,FALSE))</f>
        <v>#N/A</v>
      </c>
      <c r="V77" t="e">
        <f>IF('EXPORT Graph'!$B$10=1,P77,VLOOKUP($P77,'led3'!$E$2:$AD$200,'EXPORT Graph'!$B$10+3,FALSE))</f>
        <v>#N/A</v>
      </c>
      <c r="X77" t="e">
        <f>IF(#REF!=1,P77,VLOOKUP($P77,'led1'!$E$3:$AE$220,#REF!+3,FALSE))</f>
        <v>#REF!</v>
      </c>
      <c r="Y77" t="e">
        <f>IF(#REF!=1,P77,VLOOKUP($P77,'led2'!$E$2:$AE$200,#REF!+3,FALSE))</f>
        <v>#REF!</v>
      </c>
      <c r="Z77" t="e">
        <f>IF(#REF!=1,P77,VLOOKUP($P77,'led3'!$E$2:$AD$200,#REF!+3,FALSE))</f>
        <v>#REF!</v>
      </c>
      <c r="AA77" t="e">
        <f>VLOOKUP($P77,'led1'!$E$3:$AE$220,CHARACTERIZE!$D$1+3,FALSE)</f>
        <v>#N/A</v>
      </c>
      <c r="AB77" t="e">
        <f>VLOOKUP($P77,'led2'!$E$2:$AE$200,CHARACTERIZE!$D$1+3,FALSE)</f>
        <v>#N/A</v>
      </c>
      <c r="AC77" t="e">
        <f>VLOOKUP($P77,'led3'!$E$2:$AD$200,CHARACTERIZE!$D$1+3,FALSE)</f>
        <v>#N/A</v>
      </c>
      <c r="AE77" t="e">
        <f>IF(#REF!=1,P77,VLOOKUP($P77,'led1'!$E$3:$AE$220,#REF!+3,FALSE))</f>
        <v>#REF!</v>
      </c>
      <c r="AF77" t="e">
        <f>IF(#REF!=1,P77,VLOOKUP($P77,'led2'!$E$2:$AE$200,#REF!+3,FALSE))</f>
        <v>#REF!</v>
      </c>
      <c r="AG77" t="e">
        <f>IF(#REF!=1,P77,VLOOKUP($P77,'led3'!$E$2:$AD$200,#REF!+3,FALSE))</f>
        <v>#REF!</v>
      </c>
      <c r="AH77" t="e">
        <f>VLOOKUP($P77,'led1'!$E$3:$AE$220,CHARACTERIZE!$E$1+3,FALSE)</f>
        <v>#N/A</v>
      </c>
      <c r="AI77" t="e">
        <f>VLOOKUP($P77,'led2'!$E$2:$AE$200,CHARACTERIZE!$E$1+3,FALSE)</f>
        <v>#N/A</v>
      </c>
      <c r="AJ77" t="e">
        <f>VLOOKUP($P77,'led3'!$E$2:$AD$200,CHARACTERIZE!$E$1+3,FALSE)</f>
        <v>#N/A</v>
      </c>
      <c r="AL77" t="e">
        <f>IF(#REF!=1,P77,VLOOKUP($P77,'led1'!$E$3:$AE$220,#REF!+3,FALSE))</f>
        <v>#REF!</v>
      </c>
      <c r="AM77" t="e">
        <f>IF(#REF!=1,P77,VLOOKUP($P77,'led2'!$E$2:$AE$200,#REF!+3,FALSE))</f>
        <v>#REF!</v>
      </c>
      <c r="AN77" t="e">
        <f>IF(#REF!=1,P77,VLOOKUP($P77,'led3'!$E$2:$AD$200,#REF!+3,FALSE))</f>
        <v>#REF!</v>
      </c>
      <c r="AO77" t="e">
        <f>VLOOKUP($P77,'led1'!$E$3:$AE$220,CHARACTERIZE!$F$1+3,FALSE)</f>
        <v>#N/A</v>
      </c>
      <c r="AP77" t="e">
        <f>VLOOKUP($P77,'led2'!$E$2:$AE$200,CHARACTERIZE!$F$1+3,FALSE)</f>
        <v>#N/A</v>
      </c>
      <c r="AQ77" t="e">
        <f>VLOOKUP($P77,'led3'!$E$2:$AD$200,CHARACTERIZE!$F$1+3,FALSE)</f>
        <v>#N/A</v>
      </c>
    </row>
    <row r="78" spans="16:43">
      <c r="P78" s="3">
        <v>0.33</v>
      </c>
      <c r="Q78" t="e">
        <f>IF('EXPORT Graph'!$B$11=1,P78,VLOOKUP($P78,'led1'!$E$3:$AE$220,'EXPORT Graph'!$B$11+3,FALSE))</f>
        <v>#N/A</v>
      </c>
      <c r="R78" t="e">
        <f>IF('EXPORT Graph'!$B$11=1,P78,VLOOKUP($P78,'led2'!$E$2:$AE$200,'EXPORT Graph'!$B$11+3,FALSE))</f>
        <v>#N/A</v>
      </c>
      <c r="S78" t="e">
        <f>IF('EXPORT Graph'!$B$11=1,P78,VLOOKUP($P78,'led3'!$E$2:$AD$200,'EXPORT Graph'!$B$11+3,FALSE))</f>
        <v>#N/A</v>
      </c>
      <c r="T78" t="e">
        <f>IF('EXPORT Graph'!$B$10=1,P78,VLOOKUP($P78,'led1'!$E$3:$AE$220,'EXPORT Graph'!$B$10+3,FALSE))</f>
        <v>#N/A</v>
      </c>
      <c r="U78" t="e">
        <f>IF('EXPORT Graph'!$B$10=1,P78,VLOOKUP($P78,'led2'!$E$2:$AE$200,'EXPORT Graph'!$B$10+3,FALSE))</f>
        <v>#N/A</v>
      </c>
      <c r="V78" t="e">
        <f>IF('EXPORT Graph'!$B$10=1,P78,VLOOKUP($P78,'led3'!$E$2:$AD$200,'EXPORT Graph'!$B$10+3,FALSE))</f>
        <v>#N/A</v>
      </c>
      <c r="X78" t="e">
        <f>IF(#REF!=1,P78,VLOOKUP($P78,'led1'!$E$3:$AE$220,#REF!+3,FALSE))</f>
        <v>#REF!</v>
      </c>
      <c r="Y78" t="e">
        <f>IF(#REF!=1,P78,VLOOKUP($P78,'led2'!$E$2:$AE$200,#REF!+3,FALSE))</f>
        <v>#REF!</v>
      </c>
      <c r="Z78" t="e">
        <f>IF(#REF!=1,P78,VLOOKUP($P78,'led3'!$E$2:$AD$200,#REF!+3,FALSE))</f>
        <v>#REF!</v>
      </c>
      <c r="AA78" t="e">
        <f>VLOOKUP($P78,'led1'!$E$3:$AE$220,CHARACTERIZE!$D$1+3,FALSE)</f>
        <v>#N/A</v>
      </c>
      <c r="AB78" t="e">
        <f>VLOOKUP($P78,'led2'!$E$2:$AE$200,CHARACTERIZE!$D$1+3,FALSE)</f>
        <v>#N/A</v>
      </c>
      <c r="AC78" t="e">
        <f>VLOOKUP($P78,'led3'!$E$2:$AD$200,CHARACTERIZE!$D$1+3,FALSE)</f>
        <v>#N/A</v>
      </c>
      <c r="AE78" t="e">
        <f>IF(#REF!=1,P78,VLOOKUP($P78,'led1'!$E$3:$AE$220,#REF!+3,FALSE))</f>
        <v>#REF!</v>
      </c>
      <c r="AF78" t="e">
        <f>IF(#REF!=1,P78,VLOOKUP($P78,'led2'!$E$2:$AE$200,#REF!+3,FALSE))</f>
        <v>#REF!</v>
      </c>
      <c r="AG78" t="e">
        <f>IF(#REF!=1,P78,VLOOKUP($P78,'led3'!$E$2:$AD$200,#REF!+3,FALSE))</f>
        <v>#REF!</v>
      </c>
      <c r="AH78" t="e">
        <f>VLOOKUP($P78,'led1'!$E$3:$AE$220,CHARACTERIZE!$E$1+3,FALSE)</f>
        <v>#N/A</v>
      </c>
      <c r="AI78" t="e">
        <f>VLOOKUP($P78,'led2'!$E$2:$AE$200,CHARACTERIZE!$E$1+3,FALSE)</f>
        <v>#N/A</v>
      </c>
      <c r="AJ78" t="e">
        <f>VLOOKUP($P78,'led3'!$E$2:$AD$200,CHARACTERIZE!$E$1+3,FALSE)</f>
        <v>#N/A</v>
      </c>
      <c r="AL78" t="e">
        <f>IF(#REF!=1,P78,VLOOKUP($P78,'led1'!$E$3:$AE$220,#REF!+3,FALSE))</f>
        <v>#REF!</v>
      </c>
      <c r="AM78" t="e">
        <f>IF(#REF!=1,P78,VLOOKUP($P78,'led2'!$E$2:$AE$200,#REF!+3,FALSE))</f>
        <v>#REF!</v>
      </c>
      <c r="AN78" t="e">
        <f>IF(#REF!=1,P78,VLOOKUP($P78,'led3'!$E$2:$AD$200,#REF!+3,FALSE))</f>
        <v>#REF!</v>
      </c>
      <c r="AO78" t="e">
        <f>VLOOKUP($P78,'led1'!$E$3:$AE$220,CHARACTERIZE!$F$1+3,FALSE)</f>
        <v>#N/A</v>
      </c>
      <c r="AP78" t="e">
        <f>VLOOKUP($P78,'led2'!$E$2:$AE$200,CHARACTERIZE!$F$1+3,FALSE)</f>
        <v>#N/A</v>
      </c>
      <c r="AQ78" t="e">
        <f>VLOOKUP($P78,'led3'!$E$2:$AD$200,CHARACTERIZE!$F$1+3,FALSE)</f>
        <v>#N/A</v>
      </c>
    </row>
    <row r="79" spans="16:43">
      <c r="P79" s="3">
        <v>0.34</v>
      </c>
      <c r="Q79" t="e">
        <f>IF('EXPORT Graph'!$B$11=1,P79,VLOOKUP($P79,'led1'!$E$3:$AE$220,'EXPORT Graph'!$B$11+3,FALSE))</f>
        <v>#N/A</v>
      </c>
      <c r="R79" t="e">
        <f>IF('EXPORT Graph'!$B$11=1,P79,VLOOKUP($P79,'led2'!$E$2:$AE$200,'EXPORT Graph'!$B$11+3,FALSE))</f>
        <v>#N/A</v>
      </c>
      <c r="S79" t="e">
        <f>IF('EXPORT Graph'!$B$11=1,P79,VLOOKUP($P79,'led3'!$E$2:$AD$200,'EXPORT Graph'!$B$11+3,FALSE))</f>
        <v>#N/A</v>
      </c>
      <c r="T79" t="e">
        <f>IF('EXPORT Graph'!$B$10=1,P79,VLOOKUP($P79,'led1'!$E$3:$AE$220,'EXPORT Graph'!$B$10+3,FALSE))</f>
        <v>#N/A</v>
      </c>
      <c r="U79" t="e">
        <f>IF('EXPORT Graph'!$B$10=1,P79,VLOOKUP($P79,'led2'!$E$2:$AE$200,'EXPORT Graph'!$B$10+3,FALSE))</f>
        <v>#N/A</v>
      </c>
      <c r="V79" t="e">
        <f>IF('EXPORT Graph'!$B$10=1,P79,VLOOKUP($P79,'led3'!$E$2:$AD$200,'EXPORT Graph'!$B$10+3,FALSE))</f>
        <v>#N/A</v>
      </c>
      <c r="X79" t="e">
        <f>IF(#REF!=1,P79,VLOOKUP($P79,'led1'!$E$3:$AE$220,#REF!+3,FALSE))</f>
        <v>#REF!</v>
      </c>
      <c r="Y79" t="e">
        <f>IF(#REF!=1,P79,VLOOKUP($P79,'led2'!$E$2:$AE$200,#REF!+3,FALSE))</f>
        <v>#REF!</v>
      </c>
      <c r="Z79" t="e">
        <f>IF(#REF!=1,P79,VLOOKUP($P79,'led3'!$E$2:$AD$200,#REF!+3,FALSE))</f>
        <v>#REF!</v>
      </c>
      <c r="AA79" t="e">
        <f>VLOOKUP($P79,'led1'!$E$3:$AE$220,CHARACTERIZE!$D$1+3,FALSE)</f>
        <v>#N/A</v>
      </c>
      <c r="AB79" t="e">
        <f>VLOOKUP($P79,'led2'!$E$2:$AE$200,CHARACTERIZE!$D$1+3,FALSE)</f>
        <v>#N/A</v>
      </c>
      <c r="AC79" t="e">
        <f>VLOOKUP($P79,'led3'!$E$2:$AD$200,CHARACTERIZE!$D$1+3,FALSE)</f>
        <v>#N/A</v>
      </c>
      <c r="AE79" t="e">
        <f>IF(#REF!=1,P79,VLOOKUP($P79,'led1'!$E$3:$AE$220,#REF!+3,FALSE))</f>
        <v>#REF!</v>
      </c>
      <c r="AF79" t="e">
        <f>IF(#REF!=1,P79,VLOOKUP($P79,'led2'!$E$2:$AE$200,#REF!+3,FALSE))</f>
        <v>#REF!</v>
      </c>
      <c r="AG79" t="e">
        <f>IF(#REF!=1,P79,VLOOKUP($P79,'led3'!$E$2:$AD$200,#REF!+3,FALSE))</f>
        <v>#REF!</v>
      </c>
      <c r="AH79" t="e">
        <f>VLOOKUP($P79,'led1'!$E$3:$AE$220,CHARACTERIZE!$E$1+3,FALSE)</f>
        <v>#N/A</v>
      </c>
      <c r="AI79" t="e">
        <f>VLOOKUP($P79,'led2'!$E$2:$AE$200,CHARACTERIZE!$E$1+3,FALSE)</f>
        <v>#N/A</v>
      </c>
      <c r="AJ79" t="e">
        <f>VLOOKUP($P79,'led3'!$E$2:$AD$200,CHARACTERIZE!$E$1+3,FALSE)</f>
        <v>#N/A</v>
      </c>
      <c r="AL79" t="e">
        <f>IF(#REF!=1,P79,VLOOKUP($P79,'led1'!$E$3:$AE$220,#REF!+3,FALSE))</f>
        <v>#REF!</v>
      </c>
      <c r="AM79" t="e">
        <f>IF(#REF!=1,P79,VLOOKUP($P79,'led2'!$E$2:$AE$200,#REF!+3,FALSE))</f>
        <v>#REF!</v>
      </c>
      <c r="AN79" t="e">
        <f>IF(#REF!=1,P79,VLOOKUP($P79,'led3'!$E$2:$AD$200,#REF!+3,FALSE))</f>
        <v>#REF!</v>
      </c>
      <c r="AO79" t="e">
        <f>VLOOKUP($P79,'led1'!$E$3:$AE$220,CHARACTERIZE!$F$1+3,FALSE)</f>
        <v>#N/A</v>
      </c>
      <c r="AP79" t="e">
        <f>VLOOKUP($P79,'led2'!$E$2:$AE$200,CHARACTERIZE!$F$1+3,FALSE)</f>
        <v>#N/A</v>
      </c>
      <c r="AQ79" t="e">
        <f>VLOOKUP($P79,'led3'!$E$2:$AD$200,CHARACTERIZE!$F$1+3,FALSE)</f>
        <v>#N/A</v>
      </c>
    </row>
    <row r="80" spans="16:43">
      <c r="P80" s="3">
        <v>0.35</v>
      </c>
      <c r="Q80" t="e">
        <f>IF('EXPORT Graph'!$B$11=1,P80,VLOOKUP($P80,'led1'!$E$3:$AE$220,'EXPORT Graph'!$B$11+3,FALSE))</f>
        <v>#N/A</v>
      </c>
      <c r="R80" t="e">
        <f>IF('EXPORT Graph'!$B$11=1,P80,VLOOKUP($P80,'led2'!$E$2:$AE$200,'EXPORT Graph'!$B$11+3,FALSE))</f>
        <v>#N/A</v>
      </c>
      <c r="S80" t="e">
        <f>IF('EXPORT Graph'!$B$11=1,P80,VLOOKUP($P80,'led3'!$E$2:$AD$200,'EXPORT Graph'!$B$11+3,FALSE))</f>
        <v>#N/A</v>
      </c>
      <c r="T80" t="e">
        <f>IF('EXPORT Graph'!$B$10=1,P80,VLOOKUP($P80,'led1'!$E$3:$AE$220,'EXPORT Graph'!$B$10+3,FALSE))</f>
        <v>#N/A</v>
      </c>
      <c r="U80" t="e">
        <f>IF('EXPORT Graph'!$B$10=1,P80,VLOOKUP($P80,'led2'!$E$2:$AE$200,'EXPORT Graph'!$B$10+3,FALSE))</f>
        <v>#N/A</v>
      </c>
      <c r="V80" t="e">
        <f>IF('EXPORT Graph'!$B$10=1,P80,VLOOKUP($P80,'led3'!$E$2:$AD$200,'EXPORT Graph'!$B$10+3,FALSE))</f>
        <v>#N/A</v>
      </c>
      <c r="X80" t="e">
        <f>IF(#REF!=1,P80,VLOOKUP($P80,'led1'!$E$3:$AE$220,#REF!+3,FALSE))</f>
        <v>#REF!</v>
      </c>
      <c r="Y80" t="e">
        <f>IF(#REF!=1,P80,VLOOKUP($P80,'led2'!$E$2:$AE$200,#REF!+3,FALSE))</f>
        <v>#REF!</v>
      </c>
      <c r="Z80" t="e">
        <f>IF(#REF!=1,P80,VLOOKUP($P80,'led3'!$E$2:$AD$200,#REF!+3,FALSE))</f>
        <v>#REF!</v>
      </c>
      <c r="AA80" t="e">
        <f>VLOOKUP($P80,'led1'!$E$3:$AE$220,CHARACTERIZE!$D$1+3,FALSE)</f>
        <v>#N/A</v>
      </c>
      <c r="AB80" t="e">
        <f>VLOOKUP($P80,'led2'!$E$2:$AE$200,CHARACTERIZE!$D$1+3,FALSE)</f>
        <v>#N/A</v>
      </c>
      <c r="AC80" t="e">
        <f>VLOOKUP($P80,'led3'!$E$2:$AD$200,CHARACTERIZE!$D$1+3,FALSE)</f>
        <v>#N/A</v>
      </c>
      <c r="AE80" t="e">
        <f>IF(#REF!=1,P80,VLOOKUP($P80,'led1'!$E$3:$AE$220,#REF!+3,FALSE))</f>
        <v>#REF!</v>
      </c>
      <c r="AF80" t="e">
        <f>IF(#REF!=1,P80,VLOOKUP($P80,'led2'!$E$2:$AE$200,#REF!+3,FALSE))</f>
        <v>#REF!</v>
      </c>
      <c r="AG80" t="e">
        <f>IF(#REF!=1,P80,VLOOKUP($P80,'led3'!$E$2:$AD$200,#REF!+3,FALSE))</f>
        <v>#REF!</v>
      </c>
      <c r="AH80" t="e">
        <f>VLOOKUP($P80,'led1'!$E$3:$AE$220,CHARACTERIZE!$E$1+3,FALSE)</f>
        <v>#N/A</v>
      </c>
      <c r="AI80" t="e">
        <f>VLOOKUP($P80,'led2'!$E$2:$AE$200,CHARACTERIZE!$E$1+3,FALSE)</f>
        <v>#N/A</v>
      </c>
      <c r="AJ80" t="e">
        <f>VLOOKUP($P80,'led3'!$E$2:$AD$200,CHARACTERIZE!$E$1+3,FALSE)</f>
        <v>#N/A</v>
      </c>
      <c r="AL80" t="e">
        <f>IF(#REF!=1,P80,VLOOKUP($P80,'led1'!$E$3:$AE$220,#REF!+3,FALSE))</f>
        <v>#REF!</v>
      </c>
      <c r="AM80" t="e">
        <f>IF(#REF!=1,P80,VLOOKUP($P80,'led2'!$E$2:$AE$200,#REF!+3,FALSE))</f>
        <v>#REF!</v>
      </c>
      <c r="AN80" t="e">
        <f>IF(#REF!=1,P80,VLOOKUP($P80,'led3'!$E$2:$AD$200,#REF!+3,FALSE))</f>
        <v>#REF!</v>
      </c>
      <c r="AO80" t="e">
        <f>VLOOKUP($P80,'led1'!$E$3:$AE$220,CHARACTERIZE!$F$1+3,FALSE)</f>
        <v>#N/A</v>
      </c>
      <c r="AP80" t="e">
        <f>VLOOKUP($P80,'led2'!$E$2:$AE$200,CHARACTERIZE!$F$1+3,FALSE)</f>
        <v>#N/A</v>
      </c>
      <c r="AQ80" t="e">
        <f>VLOOKUP($P80,'led3'!$E$2:$AD$200,CHARACTERIZE!$F$1+3,FALSE)</f>
        <v>#N/A</v>
      </c>
    </row>
    <row r="81" spans="16:43">
      <c r="P81" s="3">
        <v>0.36</v>
      </c>
      <c r="Q81" t="e">
        <f>IF('EXPORT Graph'!$B$11=1,P81,VLOOKUP($P81,'led1'!$E$3:$AE$220,'EXPORT Graph'!$B$11+3,FALSE))</f>
        <v>#N/A</v>
      </c>
      <c r="R81" t="e">
        <f>IF('EXPORT Graph'!$B$11=1,P81,VLOOKUP($P81,'led2'!$E$2:$AE$200,'EXPORT Graph'!$B$11+3,FALSE))</f>
        <v>#N/A</v>
      </c>
      <c r="S81" t="e">
        <f>IF('EXPORT Graph'!$B$11=1,P81,VLOOKUP($P81,'led3'!$E$2:$AD$200,'EXPORT Graph'!$B$11+3,FALSE))</f>
        <v>#N/A</v>
      </c>
      <c r="T81" t="e">
        <f>IF('EXPORT Graph'!$B$10=1,P81,VLOOKUP($P81,'led1'!$E$3:$AE$220,'EXPORT Graph'!$B$10+3,FALSE))</f>
        <v>#N/A</v>
      </c>
      <c r="U81" t="e">
        <f>IF('EXPORT Graph'!$B$10=1,P81,VLOOKUP($P81,'led2'!$E$2:$AE$200,'EXPORT Graph'!$B$10+3,FALSE))</f>
        <v>#N/A</v>
      </c>
      <c r="V81" t="e">
        <f>IF('EXPORT Graph'!$B$10=1,P81,VLOOKUP($P81,'led3'!$E$2:$AD$200,'EXPORT Graph'!$B$10+3,FALSE))</f>
        <v>#N/A</v>
      </c>
      <c r="X81" t="e">
        <f>IF(#REF!=1,P81,VLOOKUP($P81,'led1'!$E$3:$AE$220,#REF!+3,FALSE))</f>
        <v>#REF!</v>
      </c>
      <c r="Y81" t="e">
        <f>IF(#REF!=1,P81,VLOOKUP($P81,'led2'!$E$2:$AE$200,#REF!+3,FALSE))</f>
        <v>#REF!</v>
      </c>
      <c r="Z81" t="e">
        <f>IF(#REF!=1,P81,VLOOKUP($P81,'led3'!$E$2:$AD$200,#REF!+3,FALSE))</f>
        <v>#REF!</v>
      </c>
      <c r="AA81" t="e">
        <f>VLOOKUP($P81,'led1'!$E$3:$AE$220,CHARACTERIZE!$D$1+3,FALSE)</f>
        <v>#N/A</v>
      </c>
      <c r="AB81" t="e">
        <f>VLOOKUP($P81,'led2'!$E$2:$AE$200,CHARACTERIZE!$D$1+3,FALSE)</f>
        <v>#N/A</v>
      </c>
      <c r="AC81" t="e">
        <f>VLOOKUP($P81,'led3'!$E$2:$AD$200,CHARACTERIZE!$D$1+3,FALSE)</f>
        <v>#N/A</v>
      </c>
      <c r="AE81" t="e">
        <f>IF(#REF!=1,P81,VLOOKUP($P81,'led1'!$E$3:$AE$220,#REF!+3,FALSE))</f>
        <v>#REF!</v>
      </c>
      <c r="AF81" t="e">
        <f>IF(#REF!=1,P81,VLOOKUP($P81,'led2'!$E$2:$AE$200,#REF!+3,FALSE))</f>
        <v>#REF!</v>
      </c>
      <c r="AG81" t="e">
        <f>IF(#REF!=1,P81,VLOOKUP($P81,'led3'!$E$2:$AD$200,#REF!+3,FALSE))</f>
        <v>#REF!</v>
      </c>
      <c r="AH81" t="e">
        <f>VLOOKUP($P81,'led1'!$E$3:$AE$220,CHARACTERIZE!$E$1+3,FALSE)</f>
        <v>#N/A</v>
      </c>
      <c r="AI81" t="e">
        <f>VLOOKUP($P81,'led2'!$E$2:$AE$200,CHARACTERIZE!$E$1+3,FALSE)</f>
        <v>#N/A</v>
      </c>
      <c r="AJ81" t="e">
        <f>VLOOKUP($P81,'led3'!$E$2:$AD$200,CHARACTERIZE!$E$1+3,FALSE)</f>
        <v>#N/A</v>
      </c>
      <c r="AL81" t="e">
        <f>IF(#REF!=1,P81,VLOOKUP($P81,'led1'!$E$3:$AE$220,#REF!+3,FALSE))</f>
        <v>#REF!</v>
      </c>
      <c r="AM81" t="e">
        <f>IF(#REF!=1,P81,VLOOKUP($P81,'led2'!$E$2:$AE$200,#REF!+3,FALSE))</f>
        <v>#REF!</v>
      </c>
      <c r="AN81" t="e">
        <f>IF(#REF!=1,P81,VLOOKUP($P81,'led3'!$E$2:$AD$200,#REF!+3,FALSE))</f>
        <v>#REF!</v>
      </c>
      <c r="AO81" t="e">
        <f>VLOOKUP($P81,'led1'!$E$3:$AE$220,CHARACTERIZE!$F$1+3,FALSE)</f>
        <v>#N/A</v>
      </c>
      <c r="AP81" t="e">
        <f>VLOOKUP($P81,'led2'!$E$2:$AE$200,CHARACTERIZE!$F$1+3,FALSE)</f>
        <v>#N/A</v>
      </c>
      <c r="AQ81" t="e">
        <f>VLOOKUP($P81,'led3'!$E$2:$AD$200,CHARACTERIZE!$F$1+3,FALSE)</f>
        <v>#N/A</v>
      </c>
    </row>
    <row r="82" spans="16:43">
      <c r="P82" s="3">
        <v>0.37</v>
      </c>
      <c r="Q82" t="e">
        <f>IF('EXPORT Graph'!$B$11=1,P82,VLOOKUP($P82,'led1'!$E$3:$AE$220,'EXPORT Graph'!$B$11+3,FALSE))</f>
        <v>#N/A</v>
      </c>
      <c r="R82" t="e">
        <f>IF('EXPORT Graph'!$B$11=1,P82,VLOOKUP($P82,'led2'!$E$2:$AE$200,'EXPORT Graph'!$B$11+3,FALSE))</f>
        <v>#N/A</v>
      </c>
      <c r="S82" t="e">
        <f>IF('EXPORT Graph'!$B$11=1,P82,VLOOKUP($P82,'led3'!$E$2:$AD$200,'EXPORT Graph'!$B$11+3,FALSE))</f>
        <v>#N/A</v>
      </c>
      <c r="T82" t="e">
        <f>IF('EXPORT Graph'!$B$10=1,P82,VLOOKUP($P82,'led1'!$E$3:$AE$220,'EXPORT Graph'!$B$10+3,FALSE))</f>
        <v>#N/A</v>
      </c>
      <c r="U82" t="e">
        <f>IF('EXPORT Graph'!$B$10=1,P82,VLOOKUP($P82,'led2'!$E$2:$AE$200,'EXPORT Graph'!$B$10+3,FALSE))</f>
        <v>#N/A</v>
      </c>
      <c r="V82" t="e">
        <f>IF('EXPORT Graph'!$B$10=1,P82,VLOOKUP($P82,'led3'!$E$2:$AD$200,'EXPORT Graph'!$B$10+3,FALSE))</f>
        <v>#N/A</v>
      </c>
      <c r="X82" t="e">
        <f>IF(#REF!=1,P82,VLOOKUP($P82,'led1'!$E$3:$AE$220,#REF!+3,FALSE))</f>
        <v>#REF!</v>
      </c>
      <c r="Y82" t="e">
        <f>IF(#REF!=1,P82,VLOOKUP($P82,'led2'!$E$2:$AE$200,#REF!+3,FALSE))</f>
        <v>#REF!</v>
      </c>
      <c r="Z82" t="e">
        <f>IF(#REF!=1,P82,VLOOKUP($P82,'led3'!$E$2:$AD$200,#REF!+3,FALSE))</f>
        <v>#REF!</v>
      </c>
      <c r="AA82" t="e">
        <f>VLOOKUP($P82,'led1'!$E$3:$AE$220,CHARACTERIZE!$D$1+3,FALSE)</f>
        <v>#N/A</v>
      </c>
      <c r="AB82" t="e">
        <f>VLOOKUP($P82,'led2'!$E$2:$AE$200,CHARACTERIZE!$D$1+3,FALSE)</f>
        <v>#N/A</v>
      </c>
      <c r="AC82" t="e">
        <f>VLOOKUP($P82,'led3'!$E$2:$AD$200,CHARACTERIZE!$D$1+3,FALSE)</f>
        <v>#N/A</v>
      </c>
      <c r="AE82" t="e">
        <f>IF(#REF!=1,P82,VLOOKUP($P82,'led1'!$E$3:$AE$220,#REF!+3,FALSE))</f>
        <v>#REF!</v>
      </c>
      <c r="AF82" t="e">
        <f>IF(#REF!=1,P82,VLOOKUP($P82,'led2'!$E$2:$AE$200,#REF!+3,FALSE))</f>
        <v>#REF!</v>
      </c>
      <c r="AG82" t="e">
        <f>IF(#REF!=1,P82,VLOOKUP($P82,'led3'!$E$2:$AD$200,#REF!+3,FALSE))</f>
        <v>#REF!</v>
      </c>
      <c r="AH82" t="e">
        <f>VLOOKUP($P82,'led1'!$E$3:$AE$220,CHARACTERIZE!$E$1+3,FALSE)</f>
        <v>#N/A</v>
      </c>
      <c r="AI82" t="e">
        <f>VLOOKUP($P82,'led2'!$E$2:$AE$200,CHARACTERIZE!$E$1+3,FALSE)</f>
        <v>#N/A</v>
      </c>
      <c r="AJ82" t="e">
        <f>VLOOKUP($P82,'led3'!$E$2:$AD$200,CHARACTERIZE!$E$1+3,FALSE)</f>
        <v>#N/A</v>
      </c>
      <c r="AL82" t="e">
        <f>IF(#REF!=1,P82,VLOOKUP($P82,'led1'!$E$3:$AE$220,#REF!+3,FALSE))</f>
        <v>#REF!</v>
      </c>
      <c r="AM82" t="e">
        <f>IF(#REF!=1,P82,VLOOKUP($P82,'led2'!$E$2:$AE$200,#REF!+3,FALSE))</f>
        <v>#REF!</v>
      </c>
      <c r="AN82" t="e">
        <f>IF(#REF!=1,P82,VLOOKUP($P82,'led3'!$E$2:$AD$200,#REF!+3,FALSE))</f>
        <v>#REF!</v>
      </c>
      <c r="AO82" t="e">
        <f>VLOOKUP($P82,'led1'!$E$3:$AE$220,CHARACTERIZE!$F$1+3,FALSE)</f>
        <v>#N/A</v>
      </c>
      <c r="AP82" t="e">
        <f>VLOOKUP($P82,'led2'!$E$2:$AE$200,CHARACTERIZE!$F$1+3,FALSE)</f>
        <v>#N/A</v>
      </c>
      <c r="AQ82" t="e">
        <f>VLOOKUP($P82,'led3'!$E$2:$AD$200,CHARACTERIZE!$F$1+3,FALSE)</f>
        <v>#N/A</v>
      </c>
    </row>
    <row r="83" spans="16:43">
      <c r="P83" s="3">
        <v>0.38</v>
      </c>
      <c r="Q83" t="e">
        <f>IF('EXPORT Graph'!$B$11=1,P83,VLOOKUP($P83,'led1'!$E$3:$AE$220,'EXPORT Graph'!$B$11+3,FALSE))</f>
        <v>#N/A</v>
      </c>
      <c r="R83" t="e">
        <f>IF('EXPORT Graph'!$B$11=1,P83,VLOOKUP($P83,'led2'!$E$2:$AE$200,'EXPORT Graph'!$B$11+3,FALSE))</f>
        <v>#N/A</v>
      </c>
      <c r="S83" t="e">
        <f>IF('EXPORT Graph'!$B$11=1,P83,VLOOKUP($P83,'led3'!$E$2:$AD$200,'EXPORT Graph'!$B$11+3,FALSE))</f>
        <v>#N/A</v>
      </c>
      <c r="T83" t="e">
        <f>IF('EXPORT Graph'!$B$10=1,P83,VLOOKUP($P83,'led1'!$E$3:$AE$220,'EXPORT Graph'!$B$10+3,FALSE))</f>
        <v>#N/A</v>
      </c>
      <c r="U83" t="e">
        <f>IF('EXPORT Graph'!$B$10=1,P83,VLOOKUP($P83,'led2'!$E$2:$AE$200,'EXPORT Graph'!$B$10+3,FALSE))</f>
        <v>#N/A</v>
      </c>
      <c r="V83" t="e">
        <f>IF('EXPORT Graph'!$B$10=1,P83,VLOOKUP($P83,'led3'!$E$2:$AD$200,'EXPORT Graph'!$B$10+3,FALSE))</f>
        <v>#N/A</v>
      </c>
      <c r="X83" t="e">
        <f>IF(#REF!=1,P83,VLOOKUP($P83,'led1'!$E$3:$AE$220,#REF!+3,FALSE))</f>
        <v>#REF!</v>
      </c>
      <c r="Y83" t="e">
        <f>IF(#REF!=1,P83,VLOOKUP($P83,'led2'!$E$2:$AE$200,#REF!+3,FALSE))</f>
        <v>#REF!</v>
      </c>
      <c r="Z83" t="e">
        <f>IF(#REF!=1,P83,VLOOKUP($P83,'led3'!$E$2:$AD$200,#REF!+3,FALSE))</f>
        <v>#REF!</v>
      </c>
      <c r="AA83" t="e">
        <f>VLOOKUP($P83,'led1'!$E$3:$AE$220,CHARACTERIZE!$D$1+3,FALSE)</f>
        <v>#N/A</v>
      </c>
      <c r="AB83" t="e">
        <f>VLOOKUP($P83,'led2'!$E$2:$AE$200,CHARACTERIZE!$D$1+3,FALSE)</f>
        <v>#N/A</v>
      </c>
      <c r="AC83" t="e">
        <f>VLOOKUP($P83,'led3'!$E$2:$AD$200,CHARACTERIZE!$D$1+3,FALSE)</f>
        <v>#N/A</v>
      </c>
      <c r="AE83" t="e">
        <f>IF(#REF!=1,P83,VLOOKUP($P83,'led1'!$E$3:$AE$220,#REF!+3,FALSE))</f>
        <v>#REF!</v>
      </c>
      <c r="AF83" t="e">
        <f>IF(#REF!=1,P83,VLOOKUP($P83,'led2'!$E$2:$AE$200,#REF!+3,FALSE))</f>
        <v>#REF!</v>
      </c>
      <c r="AG83" t="e">
        <f>IF(#REF!=1,P83,VLOOKUP($P83,'led3'!$E$2:$AD$200,#REF!+3,FALSE))</f>
        <v>#REF!</v>
      </c>
      <c r="AH83" t="e">
        <f>VLOOKUP($P83,'led1'!$E$3:$AE$220,CHARACTERIZE!$E$1+3,FALSE)</f>
        <v>#N/A</v>
      </c>
      <c r="AI83" t="e">
        <f>VLOOKUP($P83,'led2'!$E$2:$AE$200,CHARACTERIZE!$E$1+3,FALSE)</f>
        <v>#N/A</v>
      </c>
      <c r="AJ83" t="e">
        <f>VLOOKUP($P83,'led3'!$E$2:$AD$200,CHARACTERIZE!$E$1+3,FALSE)</f>
        <v>#N/A</v>
      </c>
      <c r="AL83" t="e">
        <f>IF(#REF!=1,P83,VLOOKUP($P83,'led1'!$E$3:$AE$220,#REF!+3,FALSE))</f>
        <v>#REF!</v>
      </c>
      <c r="AM83" t="e">
        <f>IF(#REF!=1,P83,VLOOKUP($P83,'led2'!$E$2:$AE$200,#REF!+3,FALSE))</f>
        <v>#REF!</v>
      </c>
      <c r="AN83" t="e">
        <f>IF(#REF!=1,P83,VLOOKUP($P83,'led3'!$E$2:$AD$200,#REF!+3,FALSE))</f>
        <v>#REF!</v>
      </c>
      <c r="AO83" t="e">
        <f>VLOOKUP($P83,'led1'!$E$3:$AE$220,CHARACTERIZE!$F$1+3,FALSE)</f>
        <v>#N/A</v>
      </c>
      <c r="AP83" t="e">
        <f>VLOOKUP($P83,'led2'!$E$2:$AE$200,CHARACTERIZE!$F$1+3,FALSE)</f>
        <v>#N/A</v>
      </c>
      <c r="AQ83" t="e">
        <f>VLOOKUP($P83,'led3'!$E$2:$AD$200,CHARACTERIZE!$F$1+3,FALSE)</f>
        <v>#N/A</v>
      </c>
    </row>
    <row r="84" spans="16:43">
      <c r="P84" s="3">
        <v>0.39</v>
      </c>
      <c r="Q84" t="e">
        <f>IF('EXPORT Graph'!$B$11=1,P84,VLOOKUP($P84,'led1'!$E$3:$AE$220,'EXPORT Graph'!$B$11+3,FALSE))</f>
        <v>#N/A</v>
      </c>
      <c r="R84" t="e">
        <f>IF('EXPORT Graph'!$B$11=1,P84,VLOOKUP($P84,'led2'!$E$2:$AE$200,'EXPORT Graph'!$B$11+3,FALSE))</f>
        <v>#N/A</v>
      </c>
      <c r="S84" t="e">
        <f>IF('EXPORT Graph'!$B$11=1,P84,VLOOKUP($P84,'led3'!$E$2:$AD$200,'EXPORT Graph'!$B$11+3,FALSE))</f>
        <v>#N/A</v>
      </c>
      <c r="T84" t="e">
        <f>IF('EXPORT Graph'!$B$10=1,P84,VLOOKUP($P84,'led1'!$E$3:$AE$220,'EXPORT Graph'!$B$10+3,FALSE))</f>
        <v>#N/A</v>
      </c>
      <c r="U84" t="e">
        <f>IF('EXPORT Graph'!$B$10=1,P84,VLOOKUP($P84,'led2'!$E$2:$AE$200,'EXPORT Graph'!$B$10+3,FALSE))</f>
        <v>#N/A</v>
      </c>
      <c r="V84" t="e">
        <f>IF('EXPORT Graph'!$B$10=1,P84,VLOOKUP($P84,'led3'!$E$2:$AD$200,'EXPORT Graph'!$B$10+3,FALSE))</f>
        <v>#N/A</v>
      </c>
      <c r="X84" t="e">
        <f>IF(#REF!=1,P84,VLOOKUP($P84,'led1'!$E$3:$AE$220,#REF!+3,FALSE))</f>
        <v>#REF!</v>
      </c>
      <c r="Y84" t="e">
        <f>IF(#REF!=1,P84,VLOOKUP($P84,'led2'!$E$2:$AE$200,#REF!+3,FALSE))</f>
        <v>#REF!</v>
      </c>
      <c r="Z84" t="e">
        <f>IF(#REF!=1,P84,VLOOKUP($P84,'led3'!$E$2:$AD$200,#REF!+3,FALSE))</f>
        <v>#REF!</v>
      </c>
      <c r="AA84" t="e">
        <f>VLOOKUP($P84,'led1'!$E$3:$AE$220,CHARACTERIZE!$D$1+3,FALSE)</f>
        <v>#N/A</v>
      </c>
      <c r="AB84" t="e">
        <f>VLOOKUP($P84,'led2'!$E$2:$AE$200,CHARACTERIZE!$D$1+3,FALSE)</f>
        <v>#N/A</v>
      </c>
      <c r="AC84" t="e">
        <f>VLOOKUP($P84,'led3'!$E$2:$AD$200,CHARACTERIZE!$D$1+3,FALSE)</f>
        <v>#N/A</v>
      </c>
      <c r="AE84" t="e">
        <f>IF(#REF!=1,P84,VLOOKUP($P84,'led1'!$E$3:$AE$220,#REF!+3,FALSE))</f>
        <v>#REF!</v>
      </c>
      <c r="AF84" t="e">
        <f>IF(#REF!=1,P84,VLOOKUP($P84,'led2'!$E$2:$AE$200,#REF!+3,FALSE))</f>
        <v>#REF!</v>
      </c>
      <c r="AG84" t="e">
        <f>IF(#REF!=1,P84,VLOOKUP($P84,'led3'!$E$2:$AD$200,#REF!+3,FALSE))</f>
        <v>#REF!</v>
      </c>
      <c r="AH84" t="e">
        <f>VLOOKUP($P84,'led1'!$E$3:$AE$220,CHARACTERIZE!$E$1+3,FALSE)</f>
        <v>#N/A</v>
      </c>
      <c r="AI84" t="e">
        <f>VLOOKUP($P84,'led2'!$E$2:$AE$200,CHARACTERIZE!$E$1+3,FALSE)</f>
        <v>#N/A</v>
      </c>
      <c r="AJ84" t="e">
        <f>VLOOKUP($P84,'led3'!$E$2:$AD$200,CHARACTERIZE!$E$1+3,FALSE)</f>
        <v>#N/A</v>
      </c>
      <c r="AL84" t="e">
        <f>IF(#REF!=1,P84,VLOOKUP($P84,'led1'!$E$3:$AE$220,#REF!+3,FALSE))</f>
        <v>#REF!</v>
      </c>
      <c r="AM84" t="e">
        <f>IF(#REF!=1,P84,VLOOKUP($P84,'led2'!$E$2:$AE$200,#REF!+3,FALSE))</f>
        <v>#REF!</v>
      </c>
      <c r="AN84" t="e">
        <f>IF(#REF!=1,P84,VLOOKUP($P84,'led3'!$E$2:$AD$200,#REF!+3,FALSE))</f>
        <v>#REF!</v>
      </c>
      <c r="AO84" t="e">
        <f>VLOOKUP($P84,'led1'!$E$3:$AE$220,CHARACTERIZE!$F$1+3,FALSE)</f>
        <v>#N/A</v>
      </c>
      <c r="AP84" t="e">
        <f>VLOOKUP($P84,'led2'!$E$2:$AE$200,CHARACTERIZE!$F$1+3,FALSE)</f>
        <v>#N/A</v>
      </c>
      <c r="AQ84" t="e">
        <f>VLOOKUP($P84,'led3'!$E$2:$AD$200,CHARACTERIZE!$F$1+3,FALSE)</f>
        <v>#N/A</v>
      </c>
    </row>
    <row r="85" spans="16:43">
      <c r="P85" s="3">
        <v>0.4</v>
      </c>
      <c r="Q85" t="e">
        <f>IF('EXPORT Graph'!$B$11=1,P85,VLOOKUP($P85,'led1'!$E$3:$AE$220,'EXPORT Graph'!$B$11+3,FALSE))</f>
        <v>#N/A</v>
      </c>
      <c r="R85" t="e">
        <f>IF('EXPORT Graph'!$B$11=1,P85,VLOOKUP($P85,'led2'!$E$2:$AE$200,'EXPORT Graph'!$B$11+3,FALSE))</f>
        <v>#N/A</v>
      </c>
      <c r="S85" t="e">
        <f>IF('EXPORT Graph'!$B$11=1,P85,VLOOKUP($P85,'led3'!$E$2:$AD$200,'EXPORT Graph'!$B$11+3,FALSE))</f>
        <v>#N/A</v>
      </c>
      <c r="T85" t="e">
        <f>IF('EXPORT Graph'!$B$10=1,P85,VLOOKUP($P85,'led1'!$E$3:$AE$220,'EXPORT Graph'!$B$10+3,FALSE))</f>
        <v>#N/A</v>
      </c>
      <c r="U85" t="e">
        <f>IF('EXPORT Graph'!$B$10=1,P85,VLOOKUP($P85,'led2'!$E$2:$AE$200,'EXPORT Graph'!$B$10+3,FALSE))</f>
        <v>#N/A</v>
      </c>
      <c r="V85" t="e">
        <f>IF('EXPORT Graph'!$B$10=1,P85,VLOOKUP($P85,'led3'!$E$2:$AD$200,'EXPORT Graph'!$B$10+3,FALSE))</f>
        <v>#N/A</v>
      </c>
      <c r="X85" t="e">
        <f>IF(#REF!=1,P85,VLOOKUP($P85,'led1'!$E$3:$AE$220,#REF!+3,FALSE))</f>
        <v>#REF!</v>
      </c>
      <c r="Y85" t="e">
        <f>IF(#REF!=1,P85,VLOOKUP($P85,'led2'!$E$2:$AE$200,#REF!+3,FALSE))</f>
        <v>#REF!</v>
      </c>
      <c r="Z85" t="e">
        <f>IF(#REF!=1,P85,VLOOKUP($P85,'led3'!$E$2:$AD$200,#REF!+3,FALSE))</f>
        <v>#REF!</v>
      </c>
      <c r="AA85" t="e">
        <f>VLOOKUP($P85,'led1'!$E$3:$AE$220,CHARACTERIZE!$D$1+3,FALSE)</f>
        <v>#N/A</v>
      </c>
      <c r="AB85" t="e">
        <f>VLOOKUP($P85,'led2'!$E$2:$AE$200,CHARACTERIZE!$D$1+3,FALSE)</f>
        <v>#N/A</v>
      </c>
      <c r="AC85" t="e">
        <f>VLOOKUP($P85,'led3'!$E$2:$AD$200,CHARACTERIZE!$D$1+3,FALSE)</f>
        <v>#N/A</v>
      </c>
      <c r="AE85" t="e">
        <f>IF(#REF!=1,P85,VLOOKUP($P85,'led1'!$E$3:$AE$220,#REF!+3,FALSE))</f>
        <v>#REF!</v>
      </c>
      <c r="AF85" t="e">
        <f>IF(#REF!=1,P85,VLOOKUP($P85,'led2'!$E$2:$AE$200,#REF!+3,FALSE))</f>
        <v>#REF!</v>
      </c>
      <c r="AG85" t="e">
        <f>IF(#REF!=1,P85,VLOOKUP($P85,'led3'!$E$2:$AD$200,#REF!+3,FALSE))</f>
        <v>#REF!</v>
      </c>
      <c r="AH85" t="e">
        <f>VLOOKUP($P85,'led1'!$E$3:$AE$220,CHARACTERIZE!$E$1+3,FALSE)</f>
        <v>#N/A</v>
      </c>
      <c r="AI85" t="e">
        <f>VLOOKUP($P85,'led2'!$E$2:$AE$200,CHARACTERIZE!$E$1+3,FALSE)</f>
        <v>#N/A</v>
      </c>
      <c r="AJ85" t="e">
        <f>VLOOKUP($P85,'led3'!$E$2:$AD$200,CHARACTERIZE!$E$1+3,FALSE)</f>
        <v>#N/A</v>
      </c>
      <c r="AL85" t="e">
        <f>IF(#REF!=1,P85,VLOOKUP($P85,'led1'!$E$3:$AE$220,#REF!+3,FALSE))</f>
        <v>#REF!</v>
      </c>
      <c r="AM85" t="e">
        <f>IF(#REF!=1,P85,VLOOKUP($P85,'led2'!$E$2:$AE$200,#REF!+3,FALSE))</f>
        <v>#REF!</v>
      </c>
      <c r="AN85" t="e">
        <f>IF(#REF!=1,P85,VLOOKUP($P85,'led3'!$E$2:$AD$200,#REF!+3,FALSE))</f>
        <v>#REF!</v>
      </c>
      <c r="AO85" t="e">
        <f>VLOOKUP($P85,'led1'!$E$3:$AE$220,CHARACTERIZE!$F$1+3,FALSE)</f>
        <v>#N/A</v>
      </c>
      <c r="AP85" t="e">
        <f>VLOOKUP($P85,'led2'!$E$2:$AE$200,CHARACTERIZE!$F$1+3,FALSE)</f>
        <v>#N/A</v>
      </c>
      <c r="AQ85" t="e">
        <f>VLOOKUP($P85,'led3'!$E$2:$AD$200,CHARACTERIZE!$F$1+3,FALSE)</f>
        <v>#N/A</v>
      </c>
    </row>
    <row r="86" spans="16:43">
      <c r="P86" s="3">
        <v>0.41</v>
      </c>
      <c r="Q86" t="e">
        <f>IF('EXPORT Graph'!$B$11=1,P86,VLOOKUP($P86,'led1'!$E$3:$AE$220,'EXPORT Graph'!$B$11+3,FALSE))</f>
        <v>#N/A</v>
      </c>
      <c r="R86" t="e">
        <f>IF('EXPORT Graph'!$B$11=1,P86,VLOOKUP($P86,'led2'!$E$2:$AE$200,'EXPORT Graph'!$B$11+3,FALSE))</f>
        <v>#N/A</v>
      </c>
      <c r="S86" t="e">
        <f>IF('EXPORT Graph'!$B$11=1,P86,VLOOKUP($P86,'led3'!$E$2:$AD$200,'EXPORT Graph'!$B$11+3,FALSE))</f>
        <v>#N/A</v>
      </c>
      <c r="T86" t="e">
        <f>IF('EXPORT Graph'!$B$10=1,P86,VLOOKUP($P86,'led1'!$E$3:$AE$220,'EXPORT Graph'!$B$10+3,FALSE))</f>
        <v>#N/A</v>
      </c>
      <c r="U86" t="e">
        <f>IF('EXPORT Graph'!$B$10=1,P86,VLOOKUP($P86,'led2'!$E$2:$AE$200,'EXPORT Graph'!$B$10+3,FALSE))</f>
        <v>#N/A</v>
      </c>
      <c r="V86" t="e">
        <f>IF('EXPORT Graph'!$B$10=1,P86,VLOOKUP($P86,'led3'!$E$2:$AD$200,'EXPORT Graph'!$B$10+3,FALSE))</f>
        <v>#N/A</v>
      </c>
      <c r="X86" t="e">
        <f>IF(#REF!=1,P86,VLOOKUP($P86,'led1'!$E$3:$AE$220,#REF!+3,FALSE))</f>
        <v>#REF!</v>
      </c>
      <c r="Y86" t="e">
        <f>IF(#REF!=1,P86,VLOOKUP($P86,'led2'!$E$2:$AE$200,#REF!+3,FALSE))</f>
        <v>#REF!</v>
      </c>
      <c r="Z86" t="e">
        <f>IF(#REF!=1,P86,VLOOKUP($P86,'led3'!$E$2:$AD$200,#REF!+3,FALSE))</f>
        <v>#REF!</v>
      </c>
      <c r="AA86" t="e">
        <f>VLOOKUP($P86,'led1'!$E$3:$AE$220,CHARACTERIZE!$D$1+3,FALSE)</f>
        <v>#N/A</v>
      </c>
      <c r="AB86" t="e">
        <f>VLOOKUP($P86,'led2'!$E$2:$AE$200,CHARACTERIZE!$D$1+3,FALSE)</f>
        <v>#N/A</v>
      </c>
      <c r="AC86" t="e">
        <f>VLOOKUP($P86,'led3'!$E$2:$AD$200,CHARACTERIZE!$D$1+3,FALSE)</f>
        <v>#N/A</v>
      </c>
      <c r="AE86" t="e">
        <f>IF(#REF!=1,P86,VLOOKUP($P86,'led1'!$E$3:$AE$220,#REF!+3,FALSE))</f>
        <v>#REF!</v>
      </c>
      <c r="AF86" t="e">
        <f>IF(#REF!=1,P86,VLOOKUP($P86,'led2'!$E$2:$AE$200,#REF!+3,FALSE))</f>
        <v>#REF!</v>
      </c>
      <c r="AG86" t="e">
        <f>IF(#REF!=1,P86,VLOOKUP($P86,'led3'!$E$2:$AD$200,#REF!+3,FALSE))</f>
        <v>#REF!</v>
      </c>
      <c r="AH86" t="e">
        <f>VLOOKUP($P86,'led1'!$E$3:$AE$220,CHARACTERIZE!$E$1+3,FALSE)</f>
        <v>#N/A</v>
      </c>
      <c r="AI86" t="e">
        <f>VLOOKUP($P86,'led2'!$E$2:$AE$200,CHARACTERIZE!$E$1+3,FALSE)</f>
        <v>#N/A</v>
      </c>
      <c r="AJ86" t="e">
        <f>VLOOKUP($P86,'led3'!$E$2:$AD$200,CHARACTERIZE!$E$1+3,FALSE)</f>
        <v>#N/A</v>
      </c>
      <c r="AL86" t="e">
        <f>IF(#REF!=1,P86,VLOOKUP($P86,'led1'!$E$3:$AE$220,#REF!+3,FALSE))</f>
        <v>#REF!</v>
      </c>
      <c r="AM86" t="e">
        <f>IF(#REF!=1,P86,VLOOKUP($P86,'led2'!$E$2:$AE$200,#REF!+3,FALSE))</f>
        <v>#REF!</v>
      </c>
      <c r="AN86" t="e">
        <f>IF(#REF!=1,P86,VLOOKUP($P86,'led3'!$E$2:$AD$200,#REF!+3,FALSE))</f>
        <v>#REF!</v>
      </c>
      <c r="AO86" t="e">
        <f>VLOOKUP($P86,'led1'!$E$3:$AE$220,CHARACTERIZE!$F$1+3,FALSE)</f>
        <v>#N/A</v>
      </c>
      <c r="AP86" t="e">
        <f>VLOOKUP($P86,'led2'!$E$2:$AE$200,CHARACTERIZE!$F$1+3,FALSE)</f>
        <v>#N/A</v>
      </c>
      <c r="AQ86" t="e">
        <f>VLOOKUP($P86,'led3'!$E$2:$AD$200,CHARACTERIZE!$F$1+3,FALSE)</f>
        <v>#N/A</v>
      </c>
    </row>
    <row r="87" spans="16:43">
      <c r="P87" s="3">
        <v>0.42</v>
      </c>
      <c r="Q87" t="e">
        <f>IF('EXPORT Graph'!$B$11=1,P87,VLOOKUP($P87,'led1'!$E$3:$AE$220,'EXPORT Graph'!$B$11+3,FALSE))</f>
        <v>#N/A</v>
      </c>
      <c r="R87" t="e">
        <f>IF('EXPORT Graph'!$B$11=1,P87,VLOOKUP($P87,'led2'!$E$2:$AE$200,'EXPORT Graph'!$B$11+3,FALSE))</f>
        <v>#N/A</v>
      </c>
      <c r="S87" t="e">
        <f>IF('EXPORT Graph'!$B$11=1,P87,VLOOKUP($P87,'led3'!$E$2:$AD$200,'EXPORT Graph'!$B$11+3,FALSE))</f>
        <v>#N/A</v>
      </c>
      <c r="T87" t="e">
        <f>IF('EXPORT Graph'!$B$10=1,P87,VLOOKUP($P87,'led1'!$E$3:$AE$220,'EXPORT Graph'!$B$10+3,FALSE))</f>
        <v>#N/A</v>
      </c>
      <c r="U87" t="e">
        <f>IF('EXPORT Graph'!$B$10=1,P87,VLOOKUP($P87,'led2'!$E$2:$AE$200,'EXPORT Graph'!$B$10+3,FALSE))</f>
        <v>#N/A</v>
      </c>
      <c r="V87" t="e">
        <f>IF('EXPORT Graph'!$B$10=1,P87,VLOOKUP($P87,'led3'!$E$2:$AD$200,'EXPORT Graph'!$B$10+3,FALSE))</f>
        <v>#N/A</v>
      </c>
      <c r="X87" t="e">
        <f>IF(#REF!=1,P87,VLOOKUP($P87,'led1'!$E$3:$AE$220,#REF!+3,FALSE))</f>
        <v>#REF!</v>
      </c>
      <c r="Y87" t="e">
        <f>IF(#REF!=1,P87,VLOOKUP($P87,'led2'!$E$2:$AE$200,#REF!+3,FALSE))</f>
        <v>#REF!</v>
      </c>
      <c r="Z87" t="e">
        <f>IF(#REF!=1,P87,VLOOKUP($P87,'led3'!$E$2:$AD$200,#REF!+3,FALSE))</f>
        <v>#REF!</v>
      </c>
      <c r="AA87" t="e">
        <f>VLOOKUP($P87,'led1'!$E$3:$AE$220,CHARACTERIZE!$D$1+3,FALSE)</f>
        <v>#N/A</v>
      </c>
      <c r="AB87" t="e">
        <f>VLOOKUP($P87,'led2'!$E$2:$AE$200,CHARACTERIZE!$D$1+3,FALSE)</f>
        <v>#N/A</v>
      </c>
      <c r="AC87" t="e">
        <f>VLOOKUP($P87,'led3'!$E$2:$AD$200,CHARACTERIZE!$D$1+3,FALSE)</f>
        <v>#N/A</v>
      </c>
      <c r="AE87" t="e">
        <f>IF(#REF!=1,P87,VLOOKUP($P87,'led1'!$E$3:$AE$220,#REF!+3,FALSE))</f>
        <v>#REF!</v>
      </c>
      <c r="AF87" t="e">
        <f>IF(#REF!=1,P87,VLOOKUP($P87,'led2'!$E$2:$AE$200,#REF!+3,FALSE))</f>
        <v>#REF!</v>
      </c>
      <c r="AG87" t="e">
        <f>IF(#REF!=1,P87,VLOOKUP($P87,'led3'!$E$2:$AD$200,#REF!+3,FALSE))</f>
        <v>#REF!</v>
      </c>
      <c r="AH87" t="e">
        <f>VLOOKUP($P87,'led1'!$E$3:$AE$220,CHARACTERIZE!$E$1+3,FALSE)</f>
        <v>#N/A</v>
      </c>
      <c r="AI87" t="e">
        <f>VLOOKUP($P87,'led2'!$E$2:$AE$200,CHARACTERIZE!$E$1+3,FALSE)</f>
        <v>#N/A</v>
      </c>
      <c r="AJ87" t="e">
        <f>VLOOKUP($P87,'led3'!$E$2:$AD$200,CHARACTERIZE!$E$1+3,FALSE)</f>
        <v>#N/A</v>
      </c>
      <c r="AL87" t="e">
        <f>IF(#REF!=1,P87,VLOOKUP($P87,'led1'!$E$3:$AE$220,#REF!+3,FALSE))</f>
        <v>#REF!</v>
      </c>
      <c r="AM87" t="e">
        <f>IF(#REF!=1,P87,VLOOKUP($P87,'led2'!$E$2:$AE$200,#REF!+3,FALSE))</f>
        <v>#REF!</v>
      </c>
      <c r="AN87" t="e">
        <f>IF(#REF!=1,P87,VLOOKUP($P87,'led3'!$E$2:$AD$200,#REF!+3,FALSE))</f>
        <v>#REF!</v>
      </c>
      <c r="AO87" t="e">
        <f>VLOOKUP($P87,'led1'!$E$3:$AE$220,CHARACTERIZE!$F$1+3,FALSE)</f>
        <v>#N/A</v>
      </c>
      <c r="AP87" t="e">
        <f>VLOOKUP($P87,'led2'!$E$2:$AE$200,CHARACTERIZE!$F$1+3,FALSE)</f>
        <v>#N/A</v>
      </c>
      <c r="AQ87" t="e">
        <f>VLOOKUP($P87,'led3'!$E$2:$AD$200,CHARACTERIZE!$F$1+3,FALSE)</f>
        <v>#N/A</v>
      </c>
    </row>
    <row r="88" spans="16:43">
      <c r="P88" s="3">
        <v>0.43</v>
      </c>
      <c r="Q88" t="e">
        <f>IF('EXPORT Graph'!$B$11=1,P88,VLOOKUP($P88,'led1'!$E$3:$AE$220,'EXPORT Graph'!$B$11+3,FALSE))</f>
        <v>#N/A</v>
      </c>
      <c r="R88" t="e">
        <f>IF('EXPORT Graph'!$B$11=1,P88,VLOOKUP($P88,'led2'!$E$2:$AE$200,'EXPORT Graph'!$B$11+3,FALSE))</f>
        <v>#N/A</v>
      </c>
      <c r="S88" t="e">
        <f>IF('EXPORT Graph'!$B$11=1,P88,VLOOKUP($P88,'led3'!$E$2:$AD$200,'EXPORT Graph'!$B$11+3,FALSE))</f>
        <v>#N/A</v>
      </c>
      <c r="T88" t="e">
        <f>IF('EXPORT Graph'!$B$10=1,P88,VLOOKUP($P88,'led1'!$E$3:$AE$220,'EXPORT Graph'!$B$10+3,FALSE))</f>
        <v>#N/A</v>
      </c>
      <c r="U88" t="e">
        <f>IF('EXPORT Graph'!$B$10=1,P88,VLOOKUP($P88,'led2'!$E$2:$AE$200,'EXPORT Graph'!$B$10+3,FALSE))</f>
        <v>#N/A</v>
      </c>
      <c r="V88" t="e">
        <f>IF('EXPORT Graph'!$B$10=1,P88,VLOOKUP($P88,'led3'!$E$2:$AD$200,'EXPORT Graph'!$B$10+3,FALSE))</f>
        <v>#N/A</v>
      </c>
      <c r="X88" t="e">
        <f>IF(#REF!=1,P88,VLOOKUP($P88,'led1'!$E$3:$AE$220,#REF!+3,FALSE))</f>
        <v>#REF!</v>
      </c>
      <c r="Y88" t="e">
        <f>IF(#REF!=1,P88,VLOOKUP($P88,'led2'!$E$2:$AE$200,#REF!+3,FALSE))</f>
        <v>#REF!</v>
      </c>
      <c r="Z88" t="e">
        <f>IF(#REF!=1,P88,VLOOKUP($P88,'led3'!$E$2:$AD$200,#REF!+3,FALSE))</f>
        <v>#REF!</v>
      </c>
      <c r="AA88" t="e">
        <f>VLOOKUP($P88,'led1'!$E$3:$AE$220,CHARACTERIZE!$D$1+3,FALSE)</f>
        <v>#N/A</v>
      </c>
      <c r="AB88" t="e">
        <f>VLOOKUP($P88,'led2'!$E$2:$AE$200,CHARACTERIZE!$D$1+3,FALSE)</f>
        <v>#N/A</v>
      </c>
      <c r="AC88" t="e">
        <f>VLOOKUP($P88,'led3'!$E$2:$AD$200,CHARACTERIZE!$D$1+3,FALSE)</f>
        <v>#N/A</v>
      </c>
      <c r="AE88" t="e">
        <f>IF(#REF!=1,P88,VLOOKUP($P88,'led1'!$E$3:$AE$220,#REF!+3,FALSE))</f>
        <v>#REF!</v>
      </c>
      <c r="AF88" t="e">
        <f>IF(#REF!=1,P88,VLOOKUP($P88,'led2'!$E$2:$AE$200,#REF!+3,FALSE))</f>
        <v>#REF!</v>
      </c>
      <c r="AG88" t="e">
        <f>IF(#REF!=1,P88,VLOOKUP($P88,'led3'!$E$2:$AD$200,#REF!+3,FALSE))</f>
        <v>#REF!</v>
      </c>
      <c r="AH88" t="e">
        <f>VLOOKUP($P88,'led1'!$E$3:$AE$220,CHARACTERIZE!$E$1+3,FALSE)</f>
        <v>#N/A</v>
      </c>
      <c r="AI88" t="e">
        <f>VLOOKUP($P88,'led2'!$E$2:$AE$200,CHARACTERIZE!$E$1+3,FALSE)</f>
        <v>#N/A</v>
      </c>
      <c r="AJ88" t="e">
        <f>VLOOKUP($P88,'led3'!$E$2:$AD$200,CHARACTERIZE!$E$1+3,FALSE)</f>
        <v>#N/A</v>
      </c>
      <c r="AL88" t="e">
        <f>IF(#REF!=1,P88,VLOOKUP($P88,'led1'!$E$3:$AE$220,#REF!+3,FALSE))</f>
        <v>#REF!</v>
      </c>
      <c r="AM88" t="e">
        <f>IF(#REF!=1,P88,VLOOKUP($P88,'led2'!$E$2:$AE$200,#REF!+3,FALSE))</f>
        <v>#REF!</v>
      </c>
      <c r="AN88" t="e">
        <f>IF(#REF!=1,P88,VLOOKUP($P88,'led3'!$E$2:$AD$200,#REF!+3,FALSE))</f>
        <v>#REF!</v>
      </c>
      <c r="AO88" t="e">
        <f>VLOOKUP($P88,'led1'!$E$3:$AE$220,CHARACTERIZE!$F$1+3,FALSE)</f>
        <v>#N/A</v>
      </c>
      <c r="AP88" t="e">
        <f>VLOOKUP($P88,'led2'!$E$2:$AE$200,CHARACTERIZE!$F$1+3,FALSE)</f>
        <v>#N/A</v>
      </c>
      <c r="AQ88" t="e">
        <f>VLOOKUP($P88,'led3'!$E$2:$AD$200,CHARACTERIZE!$F$1+3,FALSE)</f>
        <v>#N/A</v>
      </c>
    </row>
    <row r="89" spans="16:43">
      <c r="P89" s="3">
        <v>0.44</v>
      </c>
      <c r="Q89" t="e">
        <f>IF('EXPORT Graph'!$B$11=1,P89,VLOOKUP($P89,'led1'!$E$3:$AE$220,'EXPORT Graph'!$B$11+3,FALSE))</f>
        <v>#N/A</v>
      </c>
      <c r="R89" t="e">
        <f>IF('EXPORT Graph'!$B$11=1,P89,VLOOKUP($P89,'led2'!$E$2:$AE$200,'EXPORT Graph'!$B$11+3,FALSE))</f>
        <v>#N/A</v>
      </c>
      <c r="S89" t="e">
        <f>IF('EXPORT Graph'!$B$11=1,P89,VLOOKUP($P89,'led3'!$E$2:$AD$200,'EXPORT Graph'!$B$11+3,FALSE))</f>
        <v>#N/A</v>
      </c>
      <c r="T89" t="e">
        <f>IF('EXPORT Graph'!$B$10=1,P89,VLOOKUP($P89,'led1'!$E$3:$AE$220,'EXPORT Graph'!$B$10+3,FALSE))</f>
        <v>#N/A</v>
      </c>
      <c r="U89" t="e">
        <f>IF('EXPORT Graph'!$B$10=1,P89,VLOOKUP($P89,'led2'!$E$2:$AE$200,'EXPORT Graph'!$B$10+3,FALSE))</f>
        <v>#N/A</v>
      </c>
      <c r="V89" t="e">
        <f>IF('EXPORT Graph'!$B$10=1,P89,VLOOKUP($P89,'led3'!$E$2:$AD$200,'EXPORT Graph'!$B$10+3,FALSE))</f>
        <v>#N/A</v>
      </c>
      <c r="X89" t="e">
        <f>IF(#REF!=1,P89,VLOOKUP($P89,'led1'!$E$3:$AE$220,#REF!+3,FALSE))</f>
        <v>#REF!</v>
      </c>
      <c r="Y89" t="e">
        <f>IF(#REF!=1,P89,VLOOKUP($P89,'led2'!$E$2:$AE$200,#REF!+3,FALSE))</f>
        <v>#REF!</v>
      </c>
      <c r="Z89" t="e">
        <f>IF(#REF!=1,P89,VLOOKUP($P89,'led3'!$E$2:$AD$200,#REF!+3,FALSE))</f>
        <v>#REF!</v>
      </c>
      <c r="AA89" t="e">
        <f>VLOOKUP($P89,'led1'!$E$3:$AE$220,CHARACTERIZE!$D$1+3,FALSE)</f>
        <v>#N/A</v>
      </c>
      <c r="AB89" t="e">
        <f>VLOOKUP($P89,'led2'!$E$2:$AE$200,CHARACTERIZE!$D$1+3,FALSE)</f>
        <v>#N/A</v>
      </c>
      <c r="AC89" t="e">
        <f>VLOOKUP($P89,'led3'!$E$2:$AD$200,CHARACTERIZE!$D$1+3,FALSE)</f>
        <v>#N/A</v>
      </c>
      <c r="AE89" t="e">
        <f>IF(#REF!=1,P89,VLOOKUP($P89,'led1'!$E$3:$AE$220,#REF!+3,FALSE))</f>
        <v>#REF!</v>
      </c>
      <c r="AF89" t="e">
        <f>IF(#REF!=1,P89,VLOOKUP($P89,'led2'!$E$2:$AE$200,#REF!+3,FALSE))</f>
        <v>#REF!</v>
      </c>
      <c r="AG89" t="e">
        <f>IF(#REF!=1,P89,VLOOKUP($P89,'led3'!$E$2:$AD$200,#REF!+3,FALSE))</f>
        <v>#REF!</v>
      </c>
      <c r="AH89" t="e">
        <f>VLOOKUP($P89,'led1'!$E$3:$AE$220,CHARACTERIZE!$E$1+3,FALSE)</f>
        <v>#N/A</v>
      </c>
      <c r="AI89" t="e">
        <f>VLOOKUP($P89,'led2'!$E$2:$AE$200,CHARACTERIZE!$E$1+3,FALSE)</f>
        <v>#N/A</v>
      </c>
      <c r="AJ89" t="e">
        <f>VLOOKUP($P89,'led3'!$E$2:$AD$200,CHARACTERIZE!$E$1+3,FALSE)</f>
        <v>#N/A</v>
      </c>
      <c r="AL89" t="e">
        <f>IF(#REF!=1,P89,VLOOKUP($P89,'led1'!$E$3:$AE$220,#REF!+3,FALSE))</f>
        <v>#REF!</v>
      </c>
      <c r="AM89" t="e">
        <f>IF(#REF!=1,P89,VLOOKUP($P89,'led2'!$E$2:$AE$200,#REF!+3,FALSE))</f>
        <v>#REF!</v>
      </c>
      <c r="AN89" t="e">
        <f>IF(#REF!=1,P89,VLOOKUP($P89,'led3'!$E$2:$AD$200,#REF!+3,FALSE))</f>
        <v>#REF!</v>
      </c>
      <c r="AO89" t="e">
        <f>VLOOKUP($P89,'led1'!$E$3:$AE$220,CHARACTERIZE!$F$1+3,FALSE)</f>
        <v>#N/A</v>
      </c>
      <c r="AP89" t="e">
        <f>VLOOKUP($P89,'led2'!$E$2:$AE$200,CHARACTERIZE!$F$1+3,FALSE)</f>
        <v>#N/A</v>
      </c>
      <c r="AQ89" t="e">
        <f>VLOOKUP($P89,'led3'!$E$2:$AD$200,CHARACTERIZE!$F$1+3,FALSE)</f>
        <v>#N/A</v>
      </c>
    </row>
    <row r="90" spans="16:43">
      <c r="P90" s="3">
        <v>0.45</v>
      </c>
      <c r="Q90" t="e">
        <f>IF('EXPORT Graph'!$B$11=1,P90,VLOOKUP($P90,'led1'!$E$3:$AE$220,'EXPORT Graph'!$B$11+3,FALSE))</f>
        <v>#N/A</v>
      </c>
      <c r="R90" t="e">
        <f>IF('EXPORT Graph'!$B$11=1,P90,VLOOKUP($P90,'led2'!$E$2:$AE$200,'EXPORT Graph'!$B$11+3,FALSE))</f>
        <v>#N/A</v>
      </c>
      <c r="S90" t="e">
        <f>IF('EXPORT Graph'!$B$11=1,P90,VLOOKUP($P90,'led3'!$E$2:$AD$200,'EXPORT Graph'!$B$11+3,FALSE))</f>
        <v>#N/A</v>
      </c>
      <c r="T90" t="e">
        <f>IF('EXPORT Graph'!$B$10=1,P90,VLOOKUP($P90,'led1'!$E$3:$AE$220,'EXPORT Graph'!$B$10+3,FALSE))</f>
        <v>#N/A</v>
      </c>
      <c r="U90" t="e">
        <f>IF('EXPORT Graph'!$B$10=1,P90,VLOOKUP($P90,'led2'!$E$2:$AE$200,'EXPORT Graph'!$B$10+3,FALSE))</f>
        <v>#N/A</v>
      </c>
      <c r="V90" t="e">
        <f>IF('EXPORT Graph'!$B$10=1,P90,VLOOKUP($P90,'led3'!$E$2:$AD$200,'EXPORT Graph'!$B$10+3,FALSE))</f>
        <v>#N/A</v>
      </c>
      <c r="X90" t="e">
        <f>IF(#REF!=1,P90,VLOOKUP($P90,'led1'!$E$3:$AE$220,#REF!+3,FALSE))</f>
        <v>#REF!</v>
      </c>
      <c r="Y90" t="e">
        <f>IF(#REF!=1,P90,VLOOKUP($P90,'led2'!$E$2:$AE$200,#REF!+3,FALSE))</f>
        <v>#REF!</v>
      </c>
      <c r="Z90" t="e">
        <f>IF(#REF!=1,P90,VLOOKUP($P90,'led3'!$E$2:$AD$200,#REF!+3,FALSE))</f>
        <v>#REF!</v>
      </c>
      <c r="AA90" t="e">
        <f>VLOOKUP($P90,'led1'!$E$3:$AE$220,CHARACTERIZE!$D$1+3,FALSE)</f>
        <v>#N/A</v>
      </c>
      <c r="AB90" t="e">
        <f>VLOOKUP($P90,'led2'!$E$2:$AE$200,CHARACTERIZE!$D$1+3,FALSE)</f>
        <v>#N/A</v>
      </c>
      <c r="AC90" t="e">
        <f>VLOOKUP($P90,'led3'!$E$2:$AD$200,CHARACTERIZE!$D$1+3,FALSE)</f>
        <v>#N/A</v>
      </c>
      <c r="AE90" t="e">
        <f>IF(#REF!=1,P90,VLOOKUP($P90,'led1'!$E$3:$AE$220,#REF!+3,FALSE))</f>
        <v>#REF!</v>
      </c>
      <c r="AF90" t="e">
        <f>IF(#REF!=1,P90,VLOOKUP($P90,'led2'!$E$2:$AE$200,#REF!+3,FALSE))</f>
        <v>#REF!</v>
      </c>
      <c r="AG90" t="e">
        <f>IF(#REF!=1,P90,VLOOKUP($P90,'led3'!$E$2:$AD$200,#REF!+3,FALSE))</f>
        <v>#REF!</v>
      </c>
      <c r="AH90" t="e">
        <f>VLOOKUP($P90,'led1'!$E$3:$AE$220,CHARACTERIZE!$E$1+3,FALSE)</f>
        <v>#N/A</v>
      </c>
      <c r="AI90" t="e">
        <f>VLOOKUP($P90,'led2'!$E$2:$AE$200,CHARACTERIZE!$E$1+3,FALSE)</f>
        <v>#N/A</v>
      </c>
      <c r="AJ90" t="e">
        <f>VLOOKUP($P90,'led3'!$E$2:$AD$200,CHARACTERIZE!$E$1+3,FALSE)</f>
        <v>#N/A</v>
      </c>
      <c r="AL90" t="e">
        <f>IF(#REF!=1,P90,VLOOKUP($P90,'led1'!$E$3:$AE$220,#REF!+3,FALSE))</f>
        <v>#REF!</v>
      </c>
      <c r="AM90" t="e">
        <f>IF(#REF!=1,P90,VLOOKUP($P90,'led2'!$E$2:$AE$200,#REF!+3,FALSE))</f>
        <v>#REF!</v>
      </c>
      <c r="AN90" t="e">
        <f>IF(#REF!=1,P90,VLOOKUP($P90,'led3'!$E$2:$AD$200,#REF!+3,FALSE))</f>
        <v>#REF!</v>
      </c>
      <c r="AO90" t="e">
        <f>VLOOKUP($P90,'led1'!$E$3:$AE$220,CHARACTERIZE!$F$1+3,FALSE)</f>
        <v>#N/A</v>
      </c>
      <c r="AP90" t="e">
        <f>VLOOKUP($P90,'led2'!$E$2:$AE$200,CHARACTERIZE!$F$1+3,FALSE)</f>
        <v>#N/A</v>
      </c>
      <c r="AQ90" t="e">
        <f>VLOOKUP($P90,'led3'!$E$2:$AD$200,CHARACTERIZE!$F$1+3,FALSE)</f>
        <v>#N/A</v>
      </c>
    </row>
    <row r="91" spans="16:43">
      <c r="P91" s="3">
        <v>0.46</v>
      </c>
      <c r="Q91" t="e">
        <f>IF('EXPORT Graph'!$B$11=1,P91,VLOOKUP($P91,'led1'!$E$3:$AE$220,'EXPORT Graph'!$B$11+3,FALSE))</f>
        <v>#N/A</v>
      </c>
      <c r="R91" t="e">
        <f>IF('EXPORT Graph'!$B$11=1,P91,VLOOKUP($P91,'led2'!$E$2:$AE$200,'EXPORT Graph'!$B$11+3,FALSE))</f>
        <v>#N/A</v>
      </c>
      <c r="S91" t="e">
        <f>IF('EXPORT Graph'!$B$11=1,P91,VLOOKUP($P91,'led3'!$E$2:$AD$200,'EXPORT Graph'!$B$11+3,FALSE))</f>
        <v>#N/A</v>
      </c>
      <c r="T91" t="e">
        <f>IF('EXPORT Graph'!$B$10=1,P91,VLOOKUP($P91,'led1'!$E$3:$AE$220,'EXPORT Graph'!$B$10+3,FALSE))</f>
        <v>#N/A</v>
      </c>
      <c r="U91" t="e">
        <f>IF('EXPORT Graph'!$B$10=1,P91,VLOOKUP($P91,'led2'!$E$2:$AE$200,'EXPORT Graph'!$B$10+3,FALSE))</f>
        <v>#N/A</v>
      </c>
      <c r="V91" t="e">
        <f>IF('EXPORT Graph'!$B$10=1,P91,VLOOKUP($P91,'led3'!$E$2:$AD$200,'EXPORT Graph'!$B$10+3,FALSE))</f>
        <v>#N/A</v>
      </c>
      <c r="X91" t="e">
        <f>IF(#REF!=1,P91,VLOOKUP($P91,'led1'!$E$3:$AE$220,#REF!+3,FALSE))</f>
        <v>#REF!</v>
      </c>
      <c r="Y91" t="e">
        <f>IF(#REF!=1,P91,VLOOKUP($P91,'led2'!$E$2:$AE$200,#REF!+3,FALSE))</f>
        <v>#REF!</v>
      </c>
      <c r="Z91" t="e">
        <f>IF(#REF!=1,P91,VLOOKUP($P91,'led3'!$E$2:$AD$200,#REF!+3,FALSE))</f>
        <v>#REF!</v>
      </c>
      <c r="AA91" t="e">
        <f>VLOOKUP($P91,'led1'!$E$3:$AE$220,CHARACTERIZE!$D$1+3,FALSE)</f>
        <v>#N/A</v>
      </c>
      <c r="AB91" t="e">
        <f>VLOOKUP($P91,'led2'!$E$2:$AE$200,CHARACTERIZE!$D$1+3,FALSE)</f>
        <v>#N/A</v>
      </c>
      <c r="AC91" t="e">
        <f>VLOOKUP($P91,'led3'!$E$2:$AD$200,CHARACTERIZE!$D$1+3,FALSE)</f>
        <v>#N/A</v>
      </c>
      <c r="AE91" t="e">
        <f>IF(#REF!=1,P91,VLOOKUP($P91,'led1'!$E$3:$AE$220,#REF!+3,FALSE))</f>
        <v>#REF!</v>
      </c>
      <c r="AF91" t="e">
        <f>IF(#REF!=1,P91,VLOOKUP($P91,'led2'!$E$2:$AE$200,#REF!+3,FALSE))</f>
        <v>#REF!</v>
      </c>
      <c r="AG91" t="e">
        <f>IF(#REF!=1,P91,VLOOKUP($P91,'led3'!$E$2:$AD$200,#REF!+3,FALSE))</f>
        <v>#REF!</v>
      </c>
      <c r="AH91" t="e">
        <f>VLOOKUP($P91,'led1'!$E$3:$AE$220,CHARACTERIZE!$E$1+3,FALSE)</f>
        <v>#N/A</v>
      </c>
      <c r="AI91" t="e">
        <f>VLOOKUP($P91,'led2'!$E$2:$AE$200,CHARACTERIZE!$E$1+3,FALSE)</f>
        <v>#N/A</v>
      </c>
      <c r="AJ91" t="e">
        <f>VLOOKUP($P91,'led3'!$E$2:$AD$200,CHARACTERIZE!$E$1+3,FALSE)</f>
        <v>#N/A</v>
      </c>
      <c r="AL91" t="e">
        <f>IF(#REF!=1,P91,VLOOKUP($P91,'led1'!$E$3:$AE$220,#REF!+3,FALSE))</f>
        <v>#REF!</v>
      </c>
      <c r="AM91" t="e">
        <f>IF(#REF!=1,P91,VLOOKUP($P91,'led2'!$E$2:$AE$200,#REF!+3,FALSE))</f>
        <v>#REF!</v>
      </c>
      <c r="AN91" t="e">
        <f>IF(#REF!=1,P91,VLOOKUP($P91,'led3'!$E$2:$AD$200,#REF!+3,FALSE))</f>
        <v>#REF!</v>
      </c>
      <c r="AO91" t="e">
        <f>VLOOKUP($P91,'led1'!$E$3:$AE$220,CHARACTERIZE!$F$1+3,FALSE)</f>
        <v>#N/A</v>
      </c>
      <c r="AP91" t="e">
        <f>VLOOKUP($P91,'led2'!$E$2:$AE$200,CHARACTERIZE!$F$1+3,FALSE)</f>
        <v>#N/A</v>
      </c>
      <c r="AQ91" t="e">
        <f>VLOOKUP($P91,'led3'!$E$2:$AD$200,CHARACTERIZE!$F$1+3,FALSE)</f>
        <v>#N/A</v>
      </c>
    </row>
    <row r="92" spans="16:43">
      <c r="P92" s="3">
        <v>0.47</v>
      </c>
      <c r="Q92" t="e">
        <f>IF('EXPORT Graph'!$B$11=1,P92,VLOOKUP($P92,'led1'!$E$3:$AE$220,'EXPORT Graph'!$B$11+3,FALSE))</f>
        <v>#N/A</v>
      </c>
      <c r="R92" t="e">
        <f>IF('EXPORT Graph'!$B$11=1,P92,VLOOKUP($P92,'led2'!$E$2:$AE$200,'EXPORT Graph'!$B$11+3,FALSE))</f>
        <v>#N/A</v>
      </c>
      <c r="S92" t="e">
        <f>IF('EXPORT Graph'!$B$11=1,P92,VLOOKUP($P92,'led3'!$E$2:$AD$200,'EXPORT Graph'!$B$11+3,FALSE))</f>
        <v>#N/A</v>
      </c>
      <c r="T92" t="e">
        <f>IF('EXPORT Graph'!$B$10=1,P92,VLOOKUP($P92,'led1'!$E$3:$AE$220,'EXPORT Graph'!$B$10+3,FALSE))</f>
        <v>#N/A</v>
      </c>
      <c r="U92" t="e">
        <f>IF('EXPORT Graph'!$B$10=1,P92,VLOOKUP($P92,'led2'!$E$2:$AE$200,'EXPORT Graph'!$B$10+3,FALSE))</f>
        <v>#N/A</v>
      </c>
      <c r="V92" t="e">
        <f>IF('EXPORT Graph'!$B$10=1,P92,VLOOKUP($P92,'led3'!$E$2:$AD$200,'EXPORT Graph'!$B$10+3,FALSE))</f>
        <v>#N/A</v>
      </c>
      <c r="X92" t="e">
        <f>IF(#REF!=1,P92,VLOOKUP($P92,'led1'!$E$3:$AE$220,#REF!+3,FALSE))</f>
        <v>#REF!</v>
      </c>
      <c r="Y92" t="e">
        <f>IF(#REF!=1,P92,VLOOKUP($P92,'led2'!$E$2:$AE$200,#REF!+3,FALSE))</f>
        <v>#REF!</v>
      </c>
      <c r="Z92" t="e">
        <f>IF(#REF!=1,P92,VLOOKUP($P92,'led3'!$E$2:$AD$200,#REF!+3,FALSE))</f>
        <v>#REF!</v>
      </c>
      <c r="AA92" t="e">
        <f>VLOOKUP($P92,'led1'!$E$3:$AE$220,CHARACTERIZE!$D$1+3,FALSE)</f>
        <v>#N/A</v>
      </c>
      <c r="AB92" t="e">
        <f>VLOOKUP($P92,'led2'!$E$2:$AE$200,CHARACTERIZE!$D$1+3,FALSE)</f>
        <v>#N/A</v>
      </c>
      <c r="AC92" t="e">
        <f>VLOOKUP($P92,'led3'!$E$2:$AD$200,CHARACTERIZE!$D$1+3,FALSE)</f>
        <v>#N/A</v>
      </c>
      <c r="AE92" t="e">
        <f>IF(#REF!=1,P92,VLOOKUP($P92,'led1'!$E$3:$AE$220,#REF!+3,FALSE))</f>
        <v>#REF!</v>
      </c>
      <c r="AF92" t="e">
        <f>IF(#REF!=1,P92,VLOOKUP($P92,'led2'!$E$2:$AE$200,#REF!+3,FALSE))</f>
        <v>#REF!</v>
      </c>
      <c r="AG92" t="e">
        <f>IF(#REF!=1,P92,VLOOKUP($P92,'led3'!$E$2:$AD$200,#REF!+3,FALSE))</f>
        <v>#REF!</v>
      </c>
      <c r="AH92" t="e">
        <f>VLOOKUP($P92,'led1'!$E$3:$AE$220,CHARACTERIZE!$E$1+3,FALSE)</f>
        <v>#N/A</v>
      </c>
      <c r="AI92" t="e">
        <f>VLOOKUP($P92,'led2'!$E$2:$AE$200,CHARACTERIZE!$E$1+3,FALSE)</f>
        <v>#N/A</v>
      </c>
      <c r="AJ92" t="e">
        <f>VLOOKUP($P92,'led3'!$E$2:$AD$200,CHARACTERIZE!$E$1+3,FALSE)</f>
        <v>#N/A</v>
      </c>
      <c r="AL92" t="e">
        <f>IF(#REF!=1,P92,VLOOKUP($P92,'led1'!$E$3:$AE$220,#REF!+3,FALSE))</f>
        <v>#REF!</v>
      </c>
      <c r="AM92" t="e">
        <f>IF(#REF!=1,P92,VLOOKUP($P92,'led2'!$E$2:$AE$200,#REF!+3,FALSE))</f>
        <v>#REF!</v>
      </c>
      <c r="AN92" t="e">
        <f>IF(#REF!=1,P92,VLOOKUP($P92,'led3'!$E$2:$AD$200,#REF!+3,FALSE))</f>
        <v>#REF!</v>
      </c>
      <c r="AO92" t="e">
        <f>VLOOKUP($P92,'led1'!$E$3:$AE$220,CHARACTERIZE!$F$1+3,FALSE)</f>
        <v>#N/A</v>
      </c>
      <c r="AP92" t="e">
        <f>VLOOKUP($P92,'led2'!$E$2:$AE$200,CHARACTERIZE!$F$1+3,FALSE)</f>
        <v>#N/A</v>
      </c>
      <c r="AQ92" t="e">
        <f>VLOOKUP($P92,'led3'!$E$2:$AD$200,CHARACTERIZE!$F$1+3,FALSE)</f>
        <v>#N/A</v>
      </c>
    </row>
    <row r="93" spans="16:43">
      <c r="P93" s="3">
        <v>0.48</v>
      </c>
      <c r="Q93" t="e">
        <f>IF('EXPORT Graph'!$B$11=1,P93,VLOOKUP($P93,'led1'!$E$3:$AE$220,'EXPORT Graph'!$B$11+3,FALSE))</f>
        <v>#N/A</v>
      </c>
      <c r="R93" t="e">
        <f>IF('EXPORT Graph'!$B$11=1,P93,VLOOKUP($P93,'led2'!$E$2:$AE$200,'EXPORT Graph'!$B$11+3,FALSE))</f>
        <v>#N/A</v>
      </c>
      <c r="S93" t="e">
        <f>IF('EXPORT Graph'!$B$11=1,P93,VLOOKUP($P93,'led3'!$E$2:$AD$200,'EXPORT Graph'!$B$11+3,FALSE))</f>
        <v>#N/A</v>
      </c>
      <c r="T93" t="e">
        <f>IF('EXPORT Graph'!$B$10=1,P93,VLOOKUP($P93,'led1'!$E$3:$AE$220,'EXPORT Graph'!$B$10+3,FALSE))</f>
        <v>#N/A</v>
      </c>
      <c r="U93" t="e">
        <f>IF('EXPORT Graph'!$B$10=1,P93,VLOOKUP($P93,'led2'!$E$2:$AE$200,'EXPORT Graph'!$B$10+3,FALSE))</f>
        <v>#N/A</v>
      </c>
      <c r="V93" t="e">
        <f>IF('EXPORT Graph'!$B$10=1,P93,VLOOKUP($P93,'led3'!$E$2:$AD$200,'EXPORT Graph'!$B$10+3,FALSE))</f>
        <v>#N/A</v>
      </c>
      <c r="X93" t="e">
        <f>IF(#REF!=1,P93,VLOOKUP($P93,'led1'!$E$3:$AE$220,#REF!+3,FALSE))</f>
        <v>#REF!</v>
      </c>
      <c r="Y93" t="e">
        <f>IF(#REF!=1,P93,VLOOKUP($P93,'led2'!$E$2:$AE$200,#REF!+3,FALSE))</f>
        <v>#REF!</v>
      </c>
      <c r="Z93" t="e">
        <f>IF(#REF!=1,P93,VLOOKUP($P93,'led3'!$E$2:$AD$200,#REF!+3,FALSE))</f>
        <v>#REF!</v>
      </c>
      <c r="AA93" t="e">
        <f>VLOOKUP($P93,'led1'!$E$3:$AE$220,CHARACTERIZE!$D$1+3,FALSE)</f>
        <v>#N/A</v>
      </c>
      <c r="AB93" t="e">
        <f>VLOOKUP($P93,'led2'!$E$2:$AE$200,CHARACTERIZE!$D$1+3,FALSE)</f>
        <v>#N/A</v>
      </c>
      <c r="AC93" t="e">
        <f>VLOOKUP($P93,'led3'!$E$2:$AD$200,CHARACTERIZE!$D$1+3,FALSE)</f>
        <v>#N/A</v>
      </c>
      <c r="AE93" t="e">
        <f>IF(#REF!=1,P93,VLOOKUP($P93,'led1'!$E$3:$AE$220,#REF!+3,FALSE))</f>
        <v>#REF!</v>
      </c>
      <c r="AF93" t="e">
        <f>IF(#REF!=1,P93,VLOOKUP($P93,'led2'!$E$2:$AE$200,#REF!+3,FALSE))</f>
        <v>#REF!</v>
      </c>
      <c r="AG93" t="e">
        <f>IF(#REF!=1,P93,VLOOKUP($P93,'led3'!$E$2:$AD$200,#REF!+3,FALSE))</f>
        <v>#REF!</v>
      </c>
      <c r="AH93" t="e">
        <f>VLOOKUP($P93,'led1'!$E$3:$AE$220,CHARACTERIZE!$E$1+3,FALSE)</f>
        <v>#N/A</v>
      </c>
      <c r="AI93" t="e">
        <f>VLOOKUP($P93,'led2'!$E$2:$AE$200,CHARACTERIZE!$E$1+3,FALSE)</f>
        <v>#N/A</v>
      </c>
      <c r="AJ93" t="e">
        <f>VLOOKUP($P93,'led3'!$E$2:$AD$200,CHARACTERIZE!$E$1+3,FALSE)</f>
        <v>#N/A</v>
      </c>
      <c r="AL93" t="e">
        <f>IF(#REF!=1,P93,VLOOKUP($P93,'led1'!$E$3:$AE$220,#REF!+3,FALSE))</f>
        <v>#REF!</v>
      </c>
      <c r="AM93" t="e">
        <f>IF(#REF!=1,P93,VLOOKUP($P93,'led2'!$E$2:$AE$200,#REF!+3,FALSE))</f>
        <v>#REF!</v>
      </c>
      <c r="AN93" t="e">
        <f>IF(#REF!=1,P93,VLOOKUP($P93,'led3'!$E$2:$AD$200,#REF!+3,FALSE))</f>
        <v>#REF!</v>
      </c>
      <c r="AO93" t="e">
        <f>VLOOKUP($P93,'led1'!$E$3:$AE$220,CHARACTERIZE!$F$1+3,FALSE)</f>
        <v>#N/A</v>
      </c>
      <c r="AP93" t="e">
        <f>VLOOKUP($P93,'led2'!$E$2:$AE$200,CHARACTERIZE!$F$1+3,FALSE)</f>
        <v>#N/A</v>
      </c>
      <c r="AQ93" t="e">
        <f>VLOOKUP($P93,'led3'!$E$2:$AD$200,CHARACTERIZE!$F$1+3,FALSE)</f>
        <v>#N/A</v>
      </c>
    </row>
    <row r="94" spans="16:43">
      <c r="P94" s="3">
        <v>0.49</v>
      </c>
      <c r="Q94" t="e">
        <f>IF('EXPORT Graph'!$B$11=1,P94,VLOOKUP($P94,'led1'!$E$3:$AE$220,'EXPORT Graph'!$B$11+3,FALSE))</f>
        <v>#N/A</v>
      </c>
      <c r="R94" t="e">
        <f>IF('EXPORT Graph'!$B$11=1,P94,VLOOKUP($P94,'led2'!$E$2:$AE$200,'EXPORT Graph'!$B$11+3,FALSE))</f>
        <v>#N/A</v>
      </c>
      <c r="S94" t="e">
        <f>IF('EXPORT Graph'!$B$11=1,P94,VLOOKUP($P94,'led3'!$E$2:$AD$200,'EXPORT Graph'!$B$11+3,FALSE))</f>
        <v>#N/A</v>
      </c>
      <c r="T94" t="e">
        <f>IF('EXPORT Graph'!$B$10=1,P94,VLOOKUP($P94,'led1'!$E$3:$AE$220,'EXPORT Graph'!$B$10+3,FALSE))</f>
        <v>#N/A</v>
      </c>
      <c r="U94" t="e">
        <f>IF('EXPORT Graph'!$B$10=1,P94,VLOOKUP($P94,'led2'!$E$2:$AE$200,'EXPORT Graph'!$B$10+3,FALSE))</f>
        <v>#N/A</v>
      </c>
      <c r="V94" t="e">
        <f>IF('EXPORT Graph'!$B$10=1,P94,VLOOKUP($P94,'led3'!$E$2:$AD$200,'EXPORT Graph'!$B$10+3,FALSE))</f>
        <v>#N/A</v>
      </c>
      <c r="X94" t="e">
        <f>IF(#REF!=1,P94,VLOOKUP($P94,'led1'!$E$3:$AE$220,#REF!+3,FALSE))</f>
        <v>#REF!</v>
      </c>
      <c r="Y94" t="e">
        <f>IF(#REF!=1,P94,VLOOKUP($P94,'led2'!$E$2:$AE$200,#REF!+3,FALSE))</f>
        <v>#REF!</v>
      </c>
      <c r="Z94" t="e">
        <f>IF(#REF!=1,P94,VLOOKUP($P94,'led3'!$E$2:$AD$200,#REF!+3,FALSE))</f>
        <v>#REF!</v>
      </c>
      <c r="AA94" t="e">
        <f>VLOOKUP($P94,'led1'!$E$3:$AE$220,CHARACTERIZE!$D$1+3,FALSE)</f>
        <v>#N/A</v>
      </c>
      <c r="AB94" t="e">
        <f>VLOOKUP($P94,'led2'!$E$2:$AE$200,CHARACTERIZE!$D$1+3,FALSE)</f>
        <v>#N/A</v>
      </c>
      <c r="AC94" t="e">
        <f>VLOOKUP($P94,'led3'!$E$2:$AD$200,CHARACTERIZE!$D$1+3,FALSE)</f>
        <v>#N/A</v>
      </c>
      <c r="AE94" t="e">
        <f>IF(#REF!=1,P94,VLOOKUP($P94,'led1'!$E$3:$AE$220,#REF!+3,FALSE))</f>
        <v>#REF!</v>
      </c>
      <c r="AF94" t="e">
        <f>IF(#REF!=1,P94,VLOOKUP($P94,'led2'!$E$2:$AE$200,#REF!+3,FALSE))</f>
        <v>#REF!</v>
      </c>
      <c r="AG94" t="e">
        <f>IF(#REF!=1,P94,VLOOKUP($P94,'led3'!$E$2:$AD$200,#REF!+3,FALSE))</f>
        <v>#REF!</v>
      </c>
      <c r="AH94" t="e">
        <f>VLOOKUP($P94,'led1'!$E$3:$AE$220,CHARACTERIZE!$E$1+3,FALSE)</f>
        <v>#N/A</v>
      </c>
      <c r="AI94" t="e">
        <f>VLOOKUP($P94,'led2'!$E$2:$AE$200,CHARACTERIZE!$E$1+3,FALSE)</f>
        <v>#N/A</v>
      </c>
      <c r="AJ94" t="e">
        <f>VLOOKUP($P94,'led3'!$E$2:$AD$200,CHARACTERIZE!$E$1+3,FALSE)</f>
        <v>#N/A</v>
      </c>
      <c r="AL94" t="e">
        <f>IF(#REF!=1,P94,VLOOKUP($P94,'led1'!$E$3:$AE$220,#REF!+3,FALSE))</f>
        <v>#REF!</v>
      </c>
      <c r="AM94" t="e">
        <f>IF(#REF!=1,P94,VLOOKUP($P94,'led2'!$E$2:$AE$200,#REF!+3,FALSE))</f>
        <v>#REF!</v>
      </c>
      <c r="AN94" t="e">
        <f>IF(#REF!=1,P94,VLOOKUP($P94,'led3'!$E$2:$AD$200,#REF!+3,FALSE))</f>
        <v>#REF!</v>
      </c>
      <c r="AO94" t="e">
        <f>VLOOKUP($P94,'led1'!$E$3:$AE$220,CHARACTERIZE!$F$1+3,FALSE)</f>
        <v>#N/A</v>
      </c>
      <c r="AP94" t="e">
        <f>VLOOKUP($P94,'led2'!$E$2:$AE$200,CHARACTERIZE!$F$1+3,FALSE)</f>
        <v>#N/A</v>
      </c>
      <c r="AQ94" t="e">
        <f>VLOOKUP($P94,'led3'!$E$2:$AD$200,CHARACTERIZE!$F$1+3,FALSE)</f>
        <v>#N/A</v>
      </c>
    </row>
    <row r="95" spans="16:43">
      <c r="P95" s="3">
        <v>0.5</v>
      </c>
      <c r="Q95" t="e">
        <f>IF('EXPORT Graph'!$B$11=1,P95,VLOOKUP($P95,'led1'!$E$3:$AE$220,'EXPORT Graph'!$B$11+3,FALSE))</f>
        <v>#N/A</v>
      </c>
      <c r="R95" t="e">
        <f>IF('EXPORT Graph'!$B$11=1,P95,VLOOKUP($P95,'led2'!$E$2:$AE$200,'EXPORT Graph'!$B$11+3,FALSE))</f>
        <v>#N/A</v>
      </c>
      <c r="S95" t="e">
        <f>IF('EXPORT Graph'!$B$11=1,P95,VLOOKUP($P95,'led3'!$E$2:$AD$200,'EXPORT Graph'!$B$11+3,FALSE))</f>
        <v>#N/A</v>
      </c>
      <c r="T95" t="e">
        <f>IF('EXPORT Graph'!$B$10=1,P95,VLOOKUP($P95,'led1'!$E$3:$AE$220,'EXPORT Graph'!$B$10+3,FALSE))</f>
        <v>#N/A</v>
      </c>
      <c r="U95" t="e">
        <f>IF('EXPORT Graph'!$B$10=1,P95,VLOOKUP($P95,'led2'!$E$2:$AE$200,'EXPORT Graph'!$B$10+3,FALSE))</f>
        <v>#N/A</v>
      </c>
      <c r="V95" t="e">
        <f>IF('EXPORT Graph'!$B$10=1,P95,VLOOKUP($P95,'led3'!$E$2:$AD$200,'EXPORT Graph'!$B$10+3,FALSE))</f>
        <v>#N/A</v>
      </c>
      <c r="X95" t="e">
        <f>IF(#REF!=1,P95,VLOOKUP($P95,'led1'!$E$3:$AE$220,#REF!+3,FALSE))</f>
        <v>#REF!</v>
      </c>
      <c r="Y95" t="e">
        <f>IF(#REF!=1,P95,VLOOKUP($P95,'led2'!$E$2:$AE$200,#REF!+3,FALSE))</f>
        <v>#REF!</v>
      </c>
      <c r="Z95" t="e">
        <f>IF(#REF!=1,P95,VLOOKUP($P95,'led3'!$E$2:$AD$200,#REF!+3,FALSE))</f>
        <v>#REF!</v>
      </c>
      <c r="AA95" t="e">
        <f>VLOOKUP($P95,'led1'!$E$3:$AE$220,CHARACTERIZE!$D$1+3,FALSE)</f>
        <v>#N/A</v>
      </c>
      <c r="AB95" t="e">
        <f>VLOOKUP($P95,'led2'!$E$2:$AE$200,CHARACTERIZE!$D$1+3,FALSE)</f>
        <v>#N/A</v>
      </c>
      <c r="AC95" t="e">
        <f>VLOOKUP($P95,'led3'!$E$2:$AD$200,CHARACTERIZE!$D$1+3,FALSE)</f>
        <v>#N/A</v>
      </c>
      <c r="AE95" t="e">
        <f>IF(#REF!=1,P95,VLOOKUP($P95,'led1'!$E$3:$AE$220,#REF!+3,FALSE))</f>
        <v>#REF!</v>
      </c>
      <c r="AF95" t="e">
        <f>IF(#REF!=1,P95,VLOOKUP($P95,'led2'!$E$2:$AE$200,#REF!+3,FALSE))</f>
        <v>#REF!</v>
      </c>
      <c r="AG95" t="e">
        <f>IF(#REF!=1,P95,VLOOKUP($P95,'led3'!$E$2:$AD$200,#REF!+3,FALSE))</f>
        <v>#REF!</v>
      </c>
      <c r="AH95" t="e">
        <f>VLOOKUP($P95,'led1'!$E$3:$AE$220,CHARACTERIZE!$E$1+3,FALSE)</f>
        <v>#N/A</v>
      </c>
      <c r="AI95" t="e">
        <f>VLOOKUP($P95,'led2'!$E$2:$AE$200,CHARACTERIZE!$E$1+3,FALSE)</f>
        <v>#N/A</v>
      </c>
      <c r="AJ95" t="e">
        <f>VLOOKUP($P95,'led3'!$E$2:$AD$200,CHARACTERIZE!$E$1+3,FALSE)</f>
        <v>#N/A</v>
      </c>
      <c r="AL95" t="e">
        <f>IF(#REF!=1,P95,VLOOKUP($P95,'led1'!$E$3:$AE$220,#REF!+3,FALSE))</f>
        <v>#REF!</v>
      </c>
      <c r="AM95" t="e">
        <f>IF(#REF!=1,P95,VLOOKUP($P95,'led2'!$E$2:$AE$200,#REF!+3,FALSE))</f>
        <v>#REF!</v>
      </c>
      <c r="AN95" t="e">
        <f>IF(#REF!=1,P95,VLOOKUP($P95,'led3'!$E$2:$AD$200,#REF!+3,FALSE))</f>
        <v>#REF!</v>
      </c>
      <c r="AO95" t="e">
        <f>VLOOKUP($P95,'led1'!$E$3:$AE$220,CHARACTERIZE!$F$1+3,FALSE)</f>
        <v>#N/A</v>
      </c>
      <c r="AP95" t="e">
        <f>VLOOKUP($P95,'led2'!$E$2:$AE$200,CHARACTERIZE!$F$1+3,FALSE)</f>
        <v>#N/A</v>
      </c>
      <c r="AQ95" t="e">
        <f>VLOOKUP($P95,'led3'!$E$2:$AD$200,CHARACTERIZE!$F$1+3,FALSE)</f>
        <v>#N/A</v>
      </c>
    </row>
    <row r="96" spans="16:43">
      <c r="P96" s="3">
        <v>0.51</v>
      </c>
      <c r="Q96" t="e">
        <f>IF('EXPORT Graph'!$B$11=1,P96,VLOOKUP($P96,'led1'!$E$3:$AE$220,'EXPORT Graph'!$B$11+3,FALSE))</f>
        <v>#N/A</v>
      </c>
      <c r="R96" t="e">
        <f>IF('EXPORT Graph'!$B$11=1,P96,VLOOKUP($P96,'led2'!$E$2:$AE$200,'EXPORT Graph'!$B$11+3,FALSE))</f>
        <v>#N/A</v>
      </c>
      <c r="S96" t="e">
        <f>IF('EXPORT Graph'!$B$11=1,P96,VLOOKUP($P96,'led3'!$E$2:$AD$200,'EXPORT Graph'!$B$11+3,FALSE))</f>
        <v>#N/A</v>
      </c>
      <c r="T96" t="e">
        <f>IF('EXPORT Graph'!$B$10=1,P96,VLOOKUP($P96,'led1'!$E$3:$AE$220,'EXPORT Graph'!$B$10+3,FALSE))</f>
        <v>#N/A</v>
      </c>
      <c r="U96" t="e">
        <f>IF('EXPORT Graph'!$B$10=1,P96,VLOOKUP($P96,'led2'!$E$2:$AE$200,'EXPORT Graph'!$B$10+3,FALSE))</f>
        <v>#N/A</v>
      </c>
      <c r="V96" t="e">
        <f>IF('EXPORT Graph'!$B$10=1,P96,VLOOKUP($P96,'led3'!$E$2:$AD$200,'EXPORT Graph'!$B$10+3,FALSE))</f>
        <v>#N/A</v>
      </c>
      <c r="X96" t="e">
        <f>IF(#REF!=1,P96,VLOOKUP($P96,'led1'!$E$3:$AE$220,#REF!+3,FALSE))</f>
        <v>#REF!</v>
      </c>
      <c r="Y96" t="e">
        <f>IF(#REF!=1,P96,VLOOKUP($P96,'led2'!$E$2:$AE$200,#REF!+3,FALSE))</f>
        <v>#REF!</v>
      </c>
      <c r="Z96" t="e">
        <f>IF(#REF!=1,P96,VLOOKUP($P96,'led3'!$E$2:$AD$200,#REF!+3,FALSE))</f>
        <v>#REF!</v>
      </c>
      <c r="AA96" t="e">
        <f>VLOOKUP($P96,'led1'!$E$3:$AE$220,CHARACTERIZE!$D$1+3,FALSE)</f>
        <v>#N/A</v>
      </c>
      <c r="AB96" t="e">
        <f>VLOOKUP($P96,'led2'!$E$2:$AE$200,CHARACTERIZE!$D$1+3,FALSE)</f>
        <v>#N/A</v>
      </c>
      <c r="AC96" t="e">
        <f>VLOOKUP($P96,'led3'!$E$2:$AD$200,CHARACTERIZE!$D$1+3,FALSE)</f>
        <v>#N/A</v>
      </c>
      <c r="AE96" t="e">
        <f>IF(#REF!=1,P96,VLOOKUP($P96,'led1'!$E$3:$AE$220,#REF!+3,FALSE))</f>
        <v>#REF!</v>
      </c>
      <c r="AF96" t="e">
        <f>IF(#REF!=1,P96,VLOOKUP($P96,'led2'!$E$2:$AE$200,#REF!+3,FALSE))</f>
        <v>#REF!</v>
      </c>
      <c r="AG96" t="e">
        <f>IF(#REF!=1,P96,VLOOKUP($P96,'led3'!$E$2:$AD$200,#REF!+3,FALSE))</f>
        <v>#REF!</v>
      </c>
      <c r="AH96" t="e">
        <f>VLOOKUP($P96,'led1'!$E$3:$AE$220,CHARACTERIZE!$E$1+3,FALSE)</f>
        <v>#N/A</v>
      </c>
      <c r="AI96" t="e">
        <f>VLOOKUP($P96,'led2'!$E$2:$AE$200,CHARACTERIZE!$E$1+3,FALSE)</f>
        <v>#N/A</v>
      </c>
      <c r="AJ96" t="e">
        <f>VLOOKUP($P96,'led3'!$E$2:$AD$200,CHARACTERIZE!$E$1+3,FALSE)</f>
        <v>#N/A</v>
      </c>
      <c r="AL96" t="e">
        <f>IF(#REF!=1,P96,VLOOKUP($P96,'led1'!$E$3:$AE$220,#REF!+3,FALSE))</f>
        <v>#REF!</v>
      </c>
      <c r="AM96" t="e">
        <f>IF(#REF!=1,P96,VLOOKUP($P96,'led2'!$E$2:$AE$200,#REF!+3,FALSE))</f>
        <v>#REF!</v>
      </c>
      <c r="AN96" t="e">
        <f>IF(#REF!=1,P96,VLOOKUP($P96,'led3'!$E$2:$AD$200,#REF!+3,FALSE))</f>
        <v>#REF!</v>
      </c>
      <c r="AO96" t="e">
        <f>VLOOKUP($P96,'led1'!$E$3:$AE$220,CHARACTERIZE!$F$1+3,FALSE)</f>
        <v>#N/A</v>
      </c>
      <c r="AP96" t="e">
        <f>VLOOKUP($P96,'led2'!$E$2:$AE$200,CHARACTERIZE!$F$1+3,FALSE)</f>
        <v>#N/A</v>
      </c>
      <c r="AQ96" t="e">
        <f>VLOOKUP($P96,'led3'!$E$2:$AD$200,CHARACTERIZE!$F$1+3,FALSE)</f>
        <v>#N/A</v>
      </c>
    </row>
    <row r="97" spans="16:43">
      <c r="P97" s="3">
        <v>0.52</v>
      </c>
      <c r="Q97" t="e">
        <f>IF('EXPORT Graph'!$B$11=1,P97,VLOOKUP($P97,'led1'!$E$3:$AE$220,'EXPORT Graph'!$B$11+3,FALSE))</f>
        <v>#N/A</v>
      </c>
      <c r="R97" t="e">
        <f>IF('EXPORT Graph'!$B$11=1,P97,VLOOKUP($P97,'led2'!$E$2:$AE$200,'EXPORT Graph'!$B$11+3,FALSE))</f>
        <v>#N/A</v>
      </c>
      <c r="S97" t="e">
        <f>IF('EXPORT Graph'!$B$11=1,P97,VLOOKUP($P97,'led3'!$E$2:$AD$200,'EXPORT Graph'!$B$11+3,FALSE))</f>
        <v>#N/A</v>
      </c>
      <c r="T97" t="e">
        <f>IF('EXPORT Graph'!$B$10=1,P97,VLOOKUP($P97,'led1'!$E$3:$AE$220,'EXPORT Graph'!$B$10+3,FALSE))</f>
        <v>#N/A</v>
      </c>
      <c r="U97" t="e">
        <f>IF('EXPORT Graph'!$B$10=1,P97,VLOOKUP($P97,'led2'!$E$2:$AE$200,'EXPORT Graph'!$B$10+3,FALSE))</f>
        <v>#N/A</v>
      </c>
      <c r="V97" t="e">
        <f>IF('EXPORT Graph'!$B$10=1,P97,VLOOKUP($P97,'led3'!$E$2:$AD$200,'EXPORT Graph'!$B$10+3,FALSE))</f>
        <v>#N/A</v>
      </c>
      <c r="X97" t="e">
        <f>IF(#REF!=1,P97,VLOOKUP($P97,'led1'!$E$3:$AE$220,#REF!+3,FALSE))</f>
        <v>#REF!</v>
      </c>
      <c r="Y97" t="e">
        <f>IF(#REF!=1,P97,VLOOKUP($P97,'led2'!$E$2:$AE$200,#REF!+3,FALSE))</f>
        <v>#REF!</v>
      </c>
      <c r="Z97" t="e">
        <f>IF(#REF!=1,P97,VLOOKUP($P97,'led3'!$E$2:$AD$200,#REF!+3,FALSE))</f>
        <v>#REF!</v>
      </c>
      <c r="AA97" t="e">
        <f>VLOOKUP($P97,'led1'!$E$3:$AE$220,CHARACTERIZE!$D$1+3,FALSE)</f>
        <v>#N/A</v>
      </c>
      <c r="AB97" t="e">
        <f>VLOOKUP($P97,'led2'!$E$2:$AE$200,CHARACTERIZE!$D$1+3,FALSE)</f>
        <v>#N/A</v>
      </c>
      <c r="AC97" t="e">
        <f>VLOOKUP($P97,'led3'!$E$2:$AD$200,CHARACTERIZE!$D$1+3,FALSE)</f>
        <v>#N/A</v>
      </c>
      <c r="AE97" t="e">
        <f>IF(#REF!=1,P97,VLOOKUP($P97,'led1'!$E$3:$AE$220,#REF!+3,FALSE))</f>
        <v>#REF!</v>
      </c>
      <c r="AF97" t="e">
        <f>IF(#REF!=1,P97,VLOOKUP($P97,'led2'!$E$2:$AE$200,#REF!+3,FALSE))</f>
        <v>#REF!</v>
      </c>
      <c r="AG97" t="e">
        <f>IF(#REF!=1,P97,VLOOKUP($P97,'led3'!$E$2:$AD$200,#REF!+3,FALSE))</f>
        <v>#REF!</v>
      </c>
      <c r="AH97" t="e">
        <f>VLOOKUP($P97,'led1'!$E$3:$AE$220,CHARACTERIZE!$E$1+3,FALSE)</f>
        <v>#N/A</v>
      </c>
      <c r="AI97" t="e">
        <f>VLOOKUP($P97,'led2'!$E$2:$AE$200,CHARACTERIZE!$E$1+3,FALSE)</f>
        <v>#N/A</v>
      </c>
      <c r="AJ97" t="e">
        <f>VLOOKUP($P97,'led3'!$E$2:$AD$200,CHARACTERIZE!$E$1+3,FALSE)</f>
        <v>#N/A</v>
      </c>
      <c r="AL97" t="e">
        <f>IF(#REF!=1,P97,VLOOKUP($P97,'led1'!$E$3:$AE$220,#REF!+3,FALSE))</f>
        <v>#REF!</v>
      </c>
      <c r="AM97" t="e">
        <f>IF(#REF!=1,P97,VLOOKUP($P97,'led2'!$E$2:$AE$200,#REF!+3,FALSE))</f>
        <v>#REF!</v>
      </c>
      <c r="AN97" t="e">
        <f>IF(#REF!=1,P97,VLOOKUP($P97,'led3'!$E$2:$AD$200,#REF!+3,FALSE))</f>
        <v>#REF!</v>
      </c>
      <c r="AO97" t="e">
        <f>VLOOKUP($P97,'led1'!$E$3:$AE$220,CHARACTERIZE!$F$1+3,FALSE)</f>
        <v>#N/A</v>
      </c>
      <c r="AP97" t="e">
        <f>VLOOKUP($P97,'led2'!$E$2:$AE$200,CHARACTERIZE!$F$1+3,FALSE)</f>
        <v>#N/A</v>
      </c>
      <c r="AQ97" t="e">
        <f>VLOOKUP($P97,'led3'!$E$2:$AD$200,CHARACTERIZE!$F$1+3,FALSE)</f>
        <v>#N/A</v>
      </c>
    </row>
    <row r="98" spans="16:43">
      <c r="P98" s="3">
        <v>0.53</v>
      </c>
      <c r="Q98" t="e">
        <f>IF('EXPORT Graph'!$B$11=1,P98,VLOOKUP($P98,'led1'!$E$3:$AE$220,'EXPORT Graph'!$B$11+3,FALSE))</f>
        <v>#N/A</v>
      </c>
      <c r="R98" t="e">
        <f>IF('EXPORT Graph'!$B$11=1,P98,VLOOKUP($P98,'led2'!$E$2:$AE$200,'EXPORT Graph'!$B$11+3,FALSE))</f>
        <v>#N/A</v>
      </c>
      <c r="S98" t="e">
        <f>IF('EXPORT Graph'!$B$11=1,P98,VLOOKUP($P98,'led3'!$E$2:$AD$200,'EXPORT Graph'!$B$11+3,FALSE))</f>
        <v>#N/A</v>
      </c>
      <c r="T98" t="e">
        <f>IF('EXPORT Graph'!$B$10=1,P98,VLOOKUP($P98,'led1'!$E$3:$AE$220,'EXPORT Graph'!$B$10+3,FALSE))</f>
        <v>#N/A</v>
      </c>
      <c r="U98" t="e">
        <f>IF('EXPORT Graph'!$B$10=1,P98,VLOOKUP($P98,'led2'!$E$2:$AE$200,'EXPORT Graph'!$B$10+3,FALSE))</f>
        <v>#N/A</v>
      </c>
      <c r="V98" t="e">
        <f>IF('EXPORT Graph'!$B$10=1,P98,VLOOKUP($P98,'led3'!$E$2:$AD$200,'EXPORT Graph'!$B$10+3,FALSE))</f>
        <v>#N/A</v>
      </c>
      <c r="X98" t="e">
        <f>IF(#REF!=1,P98,VLOOKUP($P98,'led1'!$E$3:$AE$220,#REF!+3,FALSE))</f>
        <v>#REF!</v>
      </c>
      <c r="Y98" t="e">
        <f>IF(#REF!=1,P98,VLOOKUP($P98,'led2'!$E$2:$AE$200,#REF!+3,FALSE))</f>
        <v>#REF!</v>
      </c>
      <c r="Z98" t="e">
        <f>IF(#REF!=1,P98,VLOOKUP($P98,'led3'!$E$2:$AD$200,#REF!+3,FALSE))</f>
        <v>#REF!</v>
      </c>
      <c r="AA98" t="e">
        <f>VLOOKUP($P98,'led1'!$E$3:$AE$220,CHARACTERIZE!$D$1+3,FALSE)</f>
        <v>#N/A</v>
      </c>
      <c r="AB98" t="e">
        <f>VLOOKUP($P98,'led2'!$E$2:$AE$200,CHARACTERIZE!$D$1+3,FALSE)</f>
        <v>#N/A</v>
      </c>
      <c r="AC98" t="e">
        <f>VLOOKUP($P98,'led3'!$E$2:$AD$200,CHARACTERIZE!$D$1+3,FALSE)</f>
        <v>#N/A</v>
      </c>
      <c r="AE98" t="e">
        <f>IF(#REF!=1,P98,VLOOKUP($P98,'led1'!$E$3:$AE$220,#REF!+3,FALSE))</f>
        <v>#REF!</v>
      </c>
      <c r="AF98" t="e">
        <f>IF(#REF!=1,P98,VLOOKUP($P98,'led2'!$E$2:$AE$200,#REF!+3,FALSE))</f>
        <v>#REF!</v>
      </c>
      <c r="AG98" t="e">
        <f>IF(#REF!=1,P98,VLOOKUP($P98,'led3'!$E$2:$AD$200,#REF!+3,FALSE))</f>
        <v>#REF!</v>
      </c>
      <c r="AH98" t="e">
        <f>VLOOKUP($P98,'led1'!$E$3:$AE$220,CHARACTERIZE!$E$1+3,FALSE)</f>
        <v>#N/A</v>
      </c>
      <c r="AI98" t="e">
        <f>VLOOKUP($P98,'led2'!$E$2:$AE$200,CHARACTERIZE!$E$1+3,FALSE)</f>
        <v>#N/A</v>
      </c>
      <c r="AJ98" t="e">
        <f>VLOOKUP($P98,'led3'!$E$2:$AD$200,CHARACTERIZE!$E$1+3,FALSE)</f>
        <v>#N/A</v>
      </c>
      <c r="AL98" t="e">
        <f>IF(#REF!=1,P98,VLOOKUP($P98,'led1'!$E$3:$AE$220,#REF!+3,FALSE))</f>
        <v>#REF!</v>
      </c>
      <c r="AM98" t="e">
        <f>IF(#REF!=1,P98,VLOOKUP($P98,'led2'!$E$2:$AE$200,#REF!+3,FALSE))</f>
        <v>#REF!</v>
      </c>
      <c r="AN98" t="e">
        <f>IF(#REF!=1,P98,VLOOKUP($P98,'led3'!$E$2:$AD$200,#REF!+3,FALSE))</f>
        <v>#REF!</v>
      </c>
      <c r="AO98" t="e">
        <f>VLOOKUP($P98,'led1'!$E$3:$AE$220,CHARACTERIZE!$F$1+3,FALSE)</f>
        <v>#N/A</v>
      </c>
      <c r="AP98" t="e">
        <f>VLOOKUP($P98,'led2'!$E$2:$AE$200,CHARACTERIZE!$F$1+3,FALSE)</f>
        <v>#N/A</v>
      </c>
      <c r="AQ98" t="e">
        <f>VLOOKUP($P98,'led3'!$E$2:$AD$200,CHARACTERIZE!$F$1+3,FALSE)</f>
        <v>#N/A</v>
      </c>
    </row>
    <row r="99" spans="16:43">
      <c r="P99" s="3">
        <v>0.54</v>
      </c>
      <c r="Q99" t="e">
        <f>IF('EXPORT Graph'!$B$11=1,P99,VLOOKUP($P99,'led1'!$E$3:$AE$220,'EXPORT Graph'!$B$11+3,FALSE))</f>
        <v>#N/A</v>
      </c>
      <c r="R99" t="e">
        <f>IF('EXPORT Graph'!$B$11=1,P99,VLOOKUP($P99,'led2'!$E$2:$AE$200,'EXPORT Graph'!$B$11+3,FALSE))</f>
        <v>#N/A</v>
      </c>
      <c r="S99" t="e">
        <f>IF('EXPORT Graph'!$B$11=1,P99,VLOOKUP($P99,'led3'!$E$2:$AD$200,'EXPORT Graph'!$B$11+3,FALSE))</f>
        <v>#N/A</v>
      </c>
      <c r="T99" t="e">
        <f>IF('EXPORT Graph'!$B$10=1,P99,VLOOKUP($P99,'led1'!$E$3:$AE$220,'EXPORT Graph'!$B$10+3,FALSE))</f>
        <v>#N/A</v>
      </c>
      <c r="U99" t="e">
        <f>IF('EXPORT Graph'!$B$10=1,P99,VLOOKUP($P99,'led2'!$E$2:$AE$200,'EXPORT Graph'!$B$10+3,FALSE))</f>
        <v>#N/A</v>
      </c>
      <c r="V99" t="e">
        <f>IF('EXPORT Graph'!$B$10=1,P99,VLOOKUP($P99,'led3'!$E$2:$AD$200,'EXPORT Graph'!$B$10+3,FALSE))</f>
        <v>#N/A</v>
      </c>
      <c r="X99" t="e">
        <f>IF(#REF!=1,P99,VLOOKUP($P99,'led1'!$E$3:$AE$220,#REF!+3,FALSE))</f>
        <v>#REF!</v>
      </c>
      <c r="Y99" t="e">
        <f>IF(#REF!=1,P99,VLOOKUP($P99,'led2'!$E$2:$AE$200,#REF!+3,FALSE))</f>
        <v>#REF!</v>
      </c>
      <c r="Z99" t="e">
        <f>IF(#REF!=1,P99,VLOOKUP($P99,'led3'!$E$2:$AD$200,#REF!+3,FALSE))</f>
        <v>#REF!</v>
      </c>
      <c r="AA99" t="e">
        <f>VLOOKUP($P99,'led1'!$E$3:$AE$220,CHARACTERIZE!$D$1+3,FALSE)</f>
        <v>#N/A</v>
      </c>
      <c r="AB99" t="e">
        <f>VLOOKUP($P99,'led2'!$E$2:$AE$200,CHARACTERIZE!$D$1+3,FALSE)</f>
        <v>#N/A</v>
      </c>
      <c r="AC99" t="e">
        <f>VLOOKUP($P99,'led3'!$E$2:$AD$200,CHARACTERIZE!$D$1+3,FALSE)</f>
        <v>#N/A</v>
      </c>
      <c r="AE99" t="e">
        <f>IF(#REF!=1,P99,VLOOKUP($P99,'led1'!$E$3:$AE$220,#REF!+3,FALSE))</f>
        <v>#REF!</v>
      </c>
      <c r="AF99" t="e">
        <f>IF(#REF!=1,P99,VLOOKUP($P99,'led2'!$E$2:$AE$200,#REF!+3,FALSE))</f>
        <v>#REF!</v>
      </c>
      <c r="AG99" t="e">
        <f>IF(#REF!=1,P99,VLOOKUP($P99,'led3'!$E$2:$AD$200,#REF!+3,FALSE))</f>
        <v>#REF!</v>
      </c>
      <c r="AH99" t="e">
        <f>VLOOKUP($P99,'led1'!$E$3:$AE$220,CHARACTERIZE!$E$1+3,FALSE)</f>
        <v>#N/A</v>
      </c>
      <c r="AI99" t="e">
        <f>VLOOKUP($P99,'led2'!$E$2:$AE$200,CHARACTERIZE!$E$1+3,FALSE)</f>
        <v>#N/A</v>
      </c>
      <c r="AJ99" t="e">
        <f>VLOOKUP($P99,'led3'!$E$2:$AD$200,CHARACTERIZE!$E$1+3,FALSE)</f>
        <v>#N/A</v>
      </c>
      <c r="AL99" t="e">
        <f>IF(#REF!=1,P99,VLOOKUP($P99,'led1'!$E$3:$AE$220,#REF!+3,FALSE))</f>
        <v>#REF!</v>
      </c>
      <c r="AM99" t="e">
        <f>IF(#REF!=1,P99,VLOOKUP($P99,'led2'!$E$2:$AE$200,#REF!+3,FALSE))</f>
        <v>#REF!</v>
      </c>
      <c r="AN99" t="e">
        <f>IF(#REF!=1,P99,VLOOKUP($P99,'led3'!$E$2:$AD$200,#REF!+3,FALSE))</f>
        <v>#REF!</v>
      </c>
      <c r="AO99" t="e">
        <f>VLOOKUP($P99,'led1'!$E$3:$AE$220,CHARACTERIZE!$F$1+3,FALSE)</f>
        <v>#N/A</v>
      </c>
      <c r="AP99" t="e">
        <f>VLOOKUP($P99,'led2'!$E$2:$AE$200,CHARACTERIZE!$F$1+3,FALSE)</f>
        <v>#N/A</v>
      </c>
      <c r="AQ99" t="e">
        <f>VLOOKUP($P99,'led3'!$E$2:$AD$200,CHARACTERIZE!$F$1+3,FALSE)</f>
        <v>#N/A</v>
      </c>
    </row>
    <row r="100" spans="16:43">
      <c r="P100" s="3">
        <v>0.55000000000000004</v>
      </c>
      <c r="Q100" t="e">
        <f>IF('EXPORT Graph'!$B$11=1,P100,VLOOKUP($P100,'led1'!$E$3:$AE$220,'EXPORT Graph'!$B$11+3,FALSE))</f>
        <v>#N/A</v>
      </c>
      <c r="R100" t="e">
        <f>IF('EXPORT Graph'!$B$11=1,P100,VLOOKUP($P100,'led2'!$E$2:$AE$200,'EXPORT Graph'!$B$11+3,FALSE))</f>
        <v>#N/A</v>
      </c>
      <c r="S100" t="e">
        <f>IF('EXPORT Graph'!$B$11=1,P100,VLOOKUP($P100,'led3'!$E$2:$AD$200,'EXPORT Graph'!$B$11+3,FALSE))</f>
        <v>#N/A</v>
      </c>
      <c r="T100" t="e">
        <f>IF('EXPORT Graph'!$B$10=1,P100,VLOOKUP($P100,'led1'!$E$3:$AE$220,'EXPORT Graph'!$B$10+3,FALSE))</f>
        <v>#N/A</v>
      </c>
      <c r="U100" t="e">
        <f>IF('EXPORT Graph'!$B$10=1,P100,VLOOKUP($P100,'led2'!$E$2:$AE$200,'EXPORT Graph'!$B$10+3,FALSE))</f>
        <v>#N/A</v>
      </c>
      <c r="V100" t="e">
        <f>IF('EXPORT Graph'!$B$10=1,P100,VLOOKUP($P100,'led3'!$E$2:$AD$200,'EXPORT Graph'!$B$10+3,FALSE))</f>
        <v>#N/A</v>
      </c>
      <c r="X100" t="e">
        <f>IF(#REF!=1,P100,VLOOKUP($P100,'led1'!$E$3:$AE$220,#REF!+3,FALSE))</f>
        <v>#REF!</v>
      </c>
      <c r="Y100" t="e">
        <f>IF(#REF!=1,P100,VLOOKUP($P100,'led2'!$E$2:$AE$200,#REF!+3,FALSE))</f>
        <v>#REF!</v>
      </c>
      <c r="Z100" t="e">
        <f>IF(#REF!=1,P100,VLOOKUP($P100,'led3'!$E$2:$AD$200,#REF!+3,FALSE))</f>
        <v>#REF!</v>
      </c>
      <c r="AA100" t="e">
        <f>VLOOKUP($P100,'led1'!$E$3:$AE$220,CHARACTERIZE!$D$1+3,FALSE)</f>
        <v>#N/A</v>
      </c>
      <c r="AB100" t="e">
        <f>VLOOKUP($P100,'led2'!$E$2:$AE$200,CHARACTERIZE!$D$1+3,FALSE)</f>
        <v>#N/A</v>
      </c>
      <c r="AC100" t="e">
        <f>VLOOKUP($P100,'led3'!$E$2:$AD$200,CHARACTERIZE!$D$1+3,FALSE)</f>
        <v>#N/A</v>
      </c>
      <c r="AE100" t="e">
        <f>IF(#REF!=1,P100,VLOOKUP($P100,'led1'!$E$3:$AE$220,#REF!+3,FALSE))</f>
        <v>#REF!</v>
      </c>
      <c r="AF100" t="e">
        <f>IF(#REF!=1,P100,VLOOKUP($P100,'led2'!$E$2:$AE$200,#REF!+3,FALSE))</f>
        <v>#REF!</v>
      </c>
      <c r="AG100" t="e">
        <f>IF(#REF!=1,P100,VLOOKUP($P100,'led3'!$E$2:$AD$200,#REF!+3,FALSE))</f>
        <v>#REF!</v>
      </c>
      <c r="AH100" t="e">
        <f>VLOOKUP($P100,'led1'!$E$3:$AE$220,CHARACTERIZE!$E$1+3,FALSE)</f>
        <v>#N/A</v>
      </c>
      <c r="AI100" t="e">
        <f>VLOOKUP($P100,'led2'!$E$2:$AE$200,CHARACTERIZE!$E$1+3,FALSE)</f>
        <v>#N/A</v>
      </c>
      <c r="AJ100" t="e">
        <f>VLOOKUP($P100,'led3'!$E$2:$AD$200,CHARACTERIZE!$E$1+3,FALSE)</f>
        <v>#N/A</v>
      </c>
      <c r="AL100" t="e">
        <f>IF(#REF!=1,P100,VLOOKUP($P100,'led1'!$E$3:$AE$220,#REF!+3,FALSE))</f>
        <v>#REF!</v>
      </c>
      <c r="AM100" t="e">
        <f>IF(#REF!=1,P100,VLOOKUP($P100,'led2'!$E$2:$AE$200,#REF!+3,FALSE))</f>
        <v>#REF!</v>
      </c>
      <c r="AN100" t="e">
        <f>IF(#REF!=1,P100,VLOOKUP($P100,'led3'!$E$2:$AD$200,#REF!+3,FALSE))</f>
        <v>#REF!</v>
      </c>
      <c r="AO100" t="e">
        <f>VLOOKUP($P100,'led1'!$E$3:$AE$220,CHARACTERIZE!$F$1+3,FALSE)</f>
        <v>#N/A</v>
      </c>
      <c r="AP100" t="e">
        <f>VLOOKUP($P100,'led2'!$E$2:$AE$200,CHARACTERIZE!$F$1+3,FALSE)</f>
        <v>#N/A</v>
      </c>
      <c r="AQ100" t="e">
        <f>VLOOKUP($P100,'led3'!$E$2:$AD$200,CHARACTERIZE!$F$1+3,FALSE)</f>
        <v>#N/A</v>
      </c>
    </row>
    <row r="101" spans="16:43">
      <c r="P101" s="3">
        <v>0.6</v>
      </c>
      <c r="Q101" t="e">
        <f>IF('EXPORT Graph'!$B$11=1,P101,VLOOKUP($P101,'led1'!$E$3:$AE$220,'EXPORT Graph'!$B$11+3,FALSE))</f>
        <v>#N/A</v>
      </c>
      <c r="R101" t="e">
        <f>IF('EXPORT Graph'!$B$11=1,P101,VLOOKUP($P101,'led2'!$E$2:$AE$200,'EXPORT Graph'!$B$11+3,FALSE))</f>
        <v>#N/A</v>
      </c>
      <c r="S101" t="e">
        <f>IF('EXPORT Graph'!$B$11=1,P101,VLOOKUP($P101,'led3'!$E$2:$AD$200,'EXPORT Graph'!$B$11+3,FALSE))</f>
        <v>#N/A</v>
      </c>
      <c r="T101" t="e">
        <f>IF('EXPORT Graph'!$B$10=1,P101,VLOOKUP($P101,'led1'!$E$3:$AE$220,'EXPORT Graph'!$B$10+3,FALSE))</f>
        <v>#N/A</v>
      </c>
      <c r="U101" t="e">
        <f>IF('EXPORT Graph'!$B$10=1,P101,VLOOKUP($P101,'led2'!$E$2:$AE$200,'EXPORT Graph'!$B$10+3,FALSE))</f>
        <v>#N/A</v>
      </c>
      <c r="V101" t="e">
        <f>IF('EXPORT Graph'!$B$10=1,P101,VLOOKUP($P101,'led3'!$E$2:$AD$200,'EXPORT Graph'!$B$10+3,FALSE))</f>
        <v>#N/A</v>
      </c>
      <c r="X101" t="e">
        <f>IF(#REF!=1,P101,VLOOKUP($P101,'led1'!$E$3:$AE$220,#REF!+3,FALSE))</f>
        <v>#REF!</v>
      </c>
      <c r="Y101" t="e">
        <f>IF(#REF!=1,P101,VLOOKUP($P101,'led2'!$E$2:$AE$200,#REF!+3,FALSE))</f>
        <v>#REF!</v>
      </c>
      <c r="Z101" t="e">
        <f>IF(#REF!=1,P101,VLOOKUP($P101,'led3'!$E$2:$AD$200,#REF!+3,FALSE))</f>
        <v>#REF!</v>
      </c>
      <c r="AA101" t="e">
        <f>VLOOKUP($P101,'led1'!$E$3:$AE$220,CHARACTERIZE!$D$1+3,FALSE)</f>
        <v>#N/A</v>
      </c>
      <c r="AB101" t="e">
        <f>VLOOKUP($P101,'led2'!$E$2:$AE$200,CHARACTERIZE!$D$1+3,FALSE)</f>
        <v>#N/A</v>
      </c>
      <c r="AC101" t="e">
        <f>VLOOKUP($P101,'led3'!$E$2:$AD$200,CHARACTERIZE!$D$1+3,FALSE)</f>
        <v>#N/A</v>
      </c>
      <c r="AE101" t="e">
        <f>IF(#REF!=1,P101,VLOOKUP($P101,'led1'!$E$3:$AE$220,#REF!+3,FALSE))</f>
        <v>#REF!</v>
      </c>
      <c r="AF101" t="e">
        <f>IF(#REF!=1,P101,VLOOKUP($P101,'led2'!$E$2:$AE$200,#REF!+3,FALSE))</f>
        <v>#REF!</v>
      </c>
      <c r="AG101" t="e">
        <f>IF(#REF!=1,P101,VLOOKUP($P101,'led3'!$E$2:$AD$200,#REF!+3,FALSE))</f>
        <v>#REF!</v>
      </c>
      <c r="AH101" t="e">
        <f>VLOOKUP($P101,'led1'!$E$3:$AE$220,CHARACTERIZE!$E$1+3,FALSE)</f>
        <v>#N/A</v>
      </c>
      <c r="AI101" t="e">
        <f>VLOOKUP($P101,'led2'!$E$2:$AE$200,CHARACTERIZE!$E$1+3,FALSE)</f>
        <v>#N/A</v>
      </c>
      <c r="AJ101" t="e">
        <f>VLOOKUP($P101,'led3'!$E$2:$AD$200,CHARACTERIZE!$E$1+3,FALSE)</f>
        <v>#N/A</v>
      </c>
      <c r="AL101" t="e">
        <f>IF(#REF!=1,P101,VLOOKUP($P101,'led1'!$E$3:$AE$220,#REF!+3,FALSE))</f>
        <v>#REF!</v>
      </c>
      <c r="AM101" t="e">
        <f>IF(#REF!=1,P101,VLOOKUP($P101,'led2'!$E$2:$AE$200,#REF!+3,FALSE))</f>
        <v>#REF!</v>
      </c>
      <c r="AN101" t="e">
        <f>IF(#REF!=1,P101,VLOOKUP($P101,'led3'!$E$2:$AD$200,#REF!+3,FALSE))</f>
        <v>#REF!</v>
      </c>
      <c r="AO101" t="e">
        <f>VLOOKUP($P101,'led1'!$E$3:$AE$220,CHARACTERIZE!$F$1+3,FALSE)</f>
        <v>#N/A</v>
      </c>
      <c r="AP101" t="e">
        <f>VLOOKUP($P101,'led2'!$E$2:$AE$200,CHARACTERIZE!$F$1+3,FALSE)</f>
        <v>#N/A</v>
      </c>
      <c r="AQ101" t="e">
        <f>VLOOKUP($P101,'led3'!$E$2:$AD$200,CHARACTERIZE!$F$1+3,FALSE)</f>
        <v>#N/A</v>
      </c>
    </row>
    <row r="102" spans="16:43">
      <c r="P102" s="3">
        <v>0.65</v>
      </c>
      <c r="Q102" t="e">
        <f>IF('EXPORT Graph'!$B$11=1,P102,VLOOKUP($P102,'led1'!$E$3:$AE$220,'EXPORT Graph'!$B$11+3,FALSE))</f>
        <v>#N/A</v>
      </c>
      <c r="R102" t="e">
        <f>IF('EXPORT Graph'!$B$11=1,P102,VLOOKUP($P102,'led2'!$E$2:$AE$200,'EXPORT Graph'!$B$11+3,FALSE))</f>
        <v>#N/A</v>
      </c>
      <c r="S102" t="e">
        <f>IF('EXPORT Graph'!$B$11=1,P102,VLOOKUP($P102,'led3'!$E$2:$AD$200,'EXPORT Graph'!$B$11+3,FALSE))</f>
        <v>#N/A</v>
      </c>
      <c r="T102" t="e">
        <f>IF('EXPORT Graph'!$B$10=1,P102,VLOOKUP($P102,'led1'!$E$3:$AE$220,'EXPORT Graph'!$B$10+3,FALSE))</f>
        <v>#N/A</v>
      </c>
      <c r="U102" t="e">
        <f>IF('EXPORT Graph'!$B$10=1,P102,VLOOKUP($P102,'led2'!$E$2:$AE$200,'EXPORT Graph'!$B$10+3,FALSE))</f>
        <v>#N/A</v>
      </c>
      <c r="V102" t="e">
        <f>IF('EXPORT Graph'!$B$10=1,P102,VLOOKUP($P102,'led3'!$E$2:$AD$200,'EXPORT Graph'!$B$10+3,FALSE))</f>
        <v>#N/A</v>
      </c>
      <c r="X102" t="e">
        <f>IF(#REF!=1,P102,VLOOKUP($P102,'led1'!$E$3:$AE$220,#REF!+3,FALSE))</f>
        <v>#REF!</v>
      </c>
      <c r="Y102" t="e">
        <f>IF(#REF!=1,P102,VLOOKUP($P102,'led2'!$E$2:$AE$200,#REF!+3,FALSE))</f>
        <v>#REF!</v>
      </c>
      <c r="Z102" t="e">
        <f>IF(#REF!=1,P102,VLOOKUP($P102,'led3'!$E$2:$AD$200,#REF!+3,FALSE))</f>
        <v>#REF!</v>
      </c>
      <c r="AA102" t="e">
        <f>VLOOKUP($P102,'led1'!$E$3:$AE$220,CHARACTERIZE!$D$1+3,FALSE)</f>
        <v>#N/A</v>
      </c>
      <c r="AB102" t="e">
        <f>VLOOKUP($P102,'led2'!$E$2:$AE$200,CHARACTERIZE!$D$1+3,FALSE)</f>
        <v>#N/A</v>
      </c>
      <c r="AC102" t="e">
        <f>VLOOKUP($P102,'led3'!$E$2:$AD$200,CHARACTERIZE!$D$1+3,FALSE)</f>
        <v>#N/A</v>
      </c>
      <c r="AE102" t="e">
        <f>IF(#REF!=1,P102,VLOOKUP($P102,'led1'!$E$3:$AE$220,#REF!+3,FALSE))</f>
        <v>#REF!</v>
      </c>
      <c r="AF102" t="e">
        <f>IF(#REF!=1,P102,VLOOKUP($P102,'led2'!$E$2:$AE$200,#REF!+3,FALSE))</f>
        <v>#REF!</v>
      </c>
      <c r="AG102" t="e">
        <f>IF(#REF!=1,P102,VLOOKUP($P102,'led3'!$E$2:$AD$200,#REF!+3,FALSE))</f>
        <v>#REF!</v>
      </c>
      <c r="AH102" t="e">
        <f>VLOOKUP($P102,'led1'!$E$3:$AE$220,CHARACTERIZE!$E$1+3,FALSE)</f>
        <v>#N/A</v>
      </c>
      <c r="AI102" t="e">
        <f>VLOOKUP($P102,'led2'!$E$2:$AE$200,CHARACTERIZE!$E$1+3,FALSE)</f>
        <v>#N/A</v>
      </c>
      <c r="AJ102" t="e">
        <f>VLOOKUP($P102,'led3'!$E$2:$AD$200,CHARACTERIZE!$E$1+3,FALSE)</f>
        <v>#N/A</v>
      </c>
      <c r="AL102" t="e">
        <f>IF(#REF!=1,P102,VLOOKUP($P102,'led1'!$E$3:$AE$220,#REF!+3,FALSE))</f>
        <v>#REF!</v>
      </c>
      <c r="AM102" t="e">
        <f>IF(#REF!=1,P102,VLOOKUP($P102,'led2'!$E$2:$AE$200,#REF!+3,FALSE))</f>
        <v>#REF!</v>
      </c>
      <c r="AN102" t="e">
        <f>IF(#REF!=1,P102,VLOOKUP($P102,'led3'!$E$2:$AD$200,#REF!+3,FALSE))</f>
        <v>#REF!</v>
      </c>
      <c r="AO102" t="e">
        <f>VLOOKUP($P102,'led1'!$E$3:$AE$220,CHARACTERIZE!$F$1+3,FALSE)</f>
        <v>#N/A</v>
      </c>
      <c r="AP102" t="e">
        <f>VLOOKUP($P102,'led2'!$E$2:$AE$200,CHARACTERIZE!$F$1+3,FALSE)</f>
        <v>#N/A</v>
      </c>
      <c r="AQ102" t="e">
        <f>VLOOKUP($P102,'led3'!$E$2:$AD$200,CHARACTERIZE!$F$1+3,FALSE)</f>
        <v>#N/A</v>
      </c>
    </row>
    <row r="103" spans="16:43">
      <c r="P103" s="3">
        <v>0.7</v>
      </c>
      <c r="Q103" t="e">
        <f>IF('EXPORT Graph'!$B$11=1,P103,VLOOKUP($P103,'led1'!$E$3:$AE$220,'EXPORT Graph'!$B$11+3,FALSE))</f>
        <v>#N/A</v>
      </c>
      <c r="R103" t="e">
        <f>IF('EXPORT Graph'!$B$11=1,P103,VLOOKUP($P103,'led2'!$E$2:$AE$200,'EXPORT Graph'!$B$11+3,FALSE))</f>
        <v>#N/A</v>
      </c>
      <c r="S103" t="e">
        <f>IF('EXPORT Graph'!$B$11=1,P103,VLOOKUP($P103,'led3'!$E$2:$AD$200,'EXPORT Graph'!$B$11+3,FALSE))</f>
        <v>#N/A</v>
      </c>
      <c r="T103" t="e">
        <f>IF('EXPORT Graph'!$B$10=1,P103,VLOOKUP($P103,'led1'!$E$3:$AE$220,'EXPORT Graph'!$B$10+3,FALSE))</f>
        <v>#N/A</v>
      </c>
      <c r="U103" t="e">
        <f>IF('EXPORT Graph'!$B$10=1,P103,VLOOKUP($P103,'led2'!$E$2:$AE$200,'EXPORT Graph'!$B$10+3,FALSE))</f>
        <v>#N/A</v>
      </c>
      <c r="V103" t="e">
        <f>IF('EXPORT Graph'!$B$10=1,P103,VLOOKUP($P103,'led3'!$E$2:$AD$200,'EXPORT Graph'!$B$10+3,FALSE))</f>
        <v>#N/A</v>
      </c>
      <c r="X103" t="e">
        <f>IF(#REF!=1,P103,VLOOKUP($P103,'led1'!$E$3:$AE$220,#REF!+3,FALSE))</f>
        <v>#REF!</v>
      </c>
      <c r="Y103" t="e">
        <f>IF(#REF!=1,P103,VLOOKUP($P103,'led2'!$E$2:$AE$200,#REF!+3,FALSE))</f>
        <v>#REF!</v>
      </c>
      <c r="Z103" t="e">
        <f>IF(#REF!=1,P103,VLOOKUP($P103,'led3'!$E$2:$AD$200,#REF!+3,FALSE))</f>
        <v>#REF!</v>
      </c>
      <c r="AA103" t="e">
        <f>VLOOKUP($P103,'led1'!$E$3:$AE$220,CHARACTERIZE!$D$1+3,FALSE)</f>
        <v>#N/A</v>
      </c>
      <c r="AB103" t="e">
        <f>VLOOKUP($P103,'led2'!$E$2:$AE$200,CHARACTERIZE!$D$1+3,FALSE)</f>
        <v>#N/A</v>
      </c>
      <c r="AC103" t="e">
        <f>VLOOKUP($P103,'led3'!$E$2:$AD$200,CHARACTERIZE!$D$1+3,FALSE)</f>
        <v>#N/A</v>
      </c>
      <c r="AE103" t="e">
        <f>IF(#REF!=1,P103,VLOOKUP($P103,'led1'!$E$3:$AE$220,#REF!+3,FALSE))</f>
        <v>#REF!</v>
      </c>
      <c r="AF103" t="e">
        <f>IF(#REF!=1,P103,VLOOKUP($P103,'led2'!$E$2:$AE$200,#REF!+3,FALSE))</f>
        <v>#REF!</v>
      </c>
      <c r="AG103" t="e">
        <f>IF(#REF!=1,P103,VLOOKUP($P103,'led3'!$E$2:$AD$200,#REF!+3,FALSE))</f>
        <v>#REF!</v>
      </c>
      <c r="AH103" t="e">
        <f>VLOOKUP($P103,'led1'!$E$3:$AE$220,CHARACTERIZE!$E$1+3,FALSE)</f>
        <v>#N/A</v>
      </c>
      <c r="AI103" t="e">
        <f>VLOOKUP($P103,'led2'!$E$2:$AE$200,CHARACTERIZE!$E$1+3,FALSE)</f>
        <v>#N/A</v>
      </c>
      <c r="AJ103" t="e">
        <f>VLOOKUP($P103,'led3'!$E$2:$AD$200,CHARACTERIZE!$E$1+3,FALSE)</f>
        <v>#N/A</v>
      </c>
      <c r="AL103" t="e">
        <f>IF(#REF!=1,P103,VLOOKUP($P103,'led1'!$E$3:$AE$220,#REF!+3,FALSE))</f>
        <v>#REF!</v>
      </c>
      <c r="AM103" t="e">
        <f>IF(#REF!=1,P103,VLOOKUP($P103,'led2'!$E$2:$AE$200,#REF!+3,FALSE))</f>
        <v>#REF!</v>
      </c>
      <c r="AN103" t="e">
        <f>IF(#REF!=1,P103,VLOOKUP($P103,'led3'!$E$2:$AD$200,#REF!+3,FALSE))</f>
        <v>#REF!</v>
      </c>
      <c r="AO103" t="e">
        <f>VLOOKUP($P103,'led1'!$E$3:$AE$220,CHARACTERIZE!$F$1+3,FALSE)</f>
        <v>#N/A</v>
      </c>
      <c r="AP103" t="e">
        <f>VLOOKUP($P103,'led2'!$E$2:$AE$200,CHARACTERIZE!$F$1+3,FALSE)</f>
        <v>#N/A</v>
      </c>
      <c r="AQ103" t="e">
        <f>VLOOKUP($P103,'led3'!$E$2:$AD$200,CHARACTERIZE!$F$1+3,FALSE)</f>
        <v>#N/A</v>
      </c>
    </row>
    <row r="104" spans="16:43">
      <c r="P104" s="3">
        <v>0.75</v>
      </c>
      <c r="Q104" t="e">
        <f>IF('EXPORT Graph'!$B$11=1,P104,VLOOKUP($P104,'led1'!$E$3:$AE$220,'EXPORT Graph'!$B$11+3,FALSE))</f>
        <v>#N/A</v>
      </c>
      <c r="R104" t="e">
        <f>IF('EXPORT Graph'!$B$11=1,P104,VLOOKUP($P104,'led2'!$E$2:$AE$200,'EXPORT Graph'!$B$11+3,FALSE))</f>
        <v>#N/A</v>
      </c>
      <c r="S104" t="e">
        <f>IF('EXPORT Graph'!$B$11=1,P104,VLOOKUP($P104,'led3'!$E$2:$AD$200,'EXPORT Graph'!$B$11+3,FALSE))</f>
        <v>#N/A</v>
      </c>
      <c r="T104" t="e">
        <f>IF('EXPORT Graph'!$B$10=1,P104,VLOOKUP($P104,'led1'!$E$3:$AE$220,'EXPORT Graph'!$B$10+3,FALSE))</f>
        <v>#N/A</v>
      </c>
      <c r="U104" t="e">
        <f>IF('EXPORT Graph'!$B$10=1,P104,VLOOKUP($P104,'led2'!$E$2:$AE$200,'EXPORT Graph'!$B$10+3,FALSE))</f>
        <v>#N/A</v>
      </c>
      <c r="V104" t="e">
        <f>IF('EXPORT Graph'!$B$10=1,P104,VLOOKUP($P104,'led3'!$E$2:$AD$200,'EXPORT Graph'!$B$10+3,FALSE))</f>
        <v>#N/A</v>
      </c>
      <c r="X104" t="e">
        <f>IF(#REF!=1,P104,VLOOKUP($P104,'led1'!$E$3:$AE$220,#REF!+3,FALSE))</f>
        <v>#REF!</v>
      </c>
      <c r="Y104" t="e">
        <f>IF(#REF!=1,P104,VLOOKUP($P104,'led2'!$E$2:$AE$200,#REF!+3,FALSE))</f>
        <v>#REF!</v>
      </c>
      <c r="Z104" t="e">
        <f>IF(#REF!=1,P104,VLOOKUP($P104,'led3'!$E$2:$AD$200,#REF!+3,FALSE))</f>
        <v>#REF!</v>
      </c>
      <c r="AA104" t="e">
        <f>VLOOKUP($P104,'led1'!$E$3:$AE$220,CHARACTERIZE!$D$1+3,FALSE)</f>
        <v>#N/A</v>
      </c>
      <c r="AB104" t="e">
        <f>VLOOKUP($P104,'led2'!$E$2:$AE$200,CHARACTERIZE!$D$1+3,FALSE)</f>
        <v>#N/A</v>
      </c>
      <c r="AC104" t="e">
        <f>VLOOKUP($P104,'led3'!$E$2:$AD$200,CHARACTERIZE!$D$1+3,FALSE)</f>
        <v>#N/A</v>
      </c>
      <c r="AE104" t="e">
        <f>IF(#REF!=1,P104,VLOOKUP($P104,'led1'!$E$3:$AE$220,#REF!+3,FALSE))</f>
        <v>#REF!</v>
      </c>
      <c r="AF104" t="e">
        <f>IF(#REF!=1,P104,VLOOKUP($P104,'led2'!$E$2:$AE$200,#REF!+3,FALSE))</f>
        <v>#REF!</v>
      </c>
      <c r="AG104" t="e">
        <f>IF(#REF!=1,P104,VLOOKUP($P104,'led3'!$E$2:$AD$200,#REF!+3,FALSE))</f>
        <v>#REF!</v>
      </c>
      <c r="AH104" t="e">
        <f>VLOOKUP($P104,'led1'!$E$3:$AE$220,CHARACTERIZE!$E$1+3,FALSE)</f>
        <v>#N/A</v>
      </c>
      <c r="AI104" t="e">
        <f>VLOOKUP($P104,'led2'!$E$2:$AE$200,CHARACTERIZE!$E$1+3,FALSE)</f>
        <v>#N/A</v>
      </c>
      <c r="AJ104" t="e">
        <f>VLOOKUP($P104,'led3'!$E$2:$AD$200,CHARACTERIZE!$E$1+3,FALSE)</f>
        <v>#N/A</v>
      </c>
      <c r="AL104" t="e">
        <f>IF(#REF!=1,P104,VLOOKUP($P104,'led1'!$E$3:$AE$220,#REF!+3,FALSE))</f>
        <v>#REF!</v>
      </c>
      <c r="AM104" t="e">
        <f>IF(#REF!=1,P104,VLOOKUP($P104,'led2'!$E$2:$AE$200,#REF!+3,FALSE))</f>
        <v>#REF!</v>
      </c>
      <c r="AN104" t="e">
        <f>IF(#REF!=1,P104,VLOOKUP($P104,'led3'!$E$2:$AD$200,#REF!+3,FALSE))</f>
        <v>#REF!</v>
      </c>
      <c r="AO104" t="e">
        <f>VLOOKUP($P104,'led1'!$E$3:$AE$220,CHARACTERIZE!$F$1+3,FALSE)</f>
        <v>#N/A</v>
      </c>
      <c r="AP104" t="e">
        <f>VLOOKUP($P104,'led2'!$E$2:$AE$200,CHARACTERIZE!$F$1+3,FALSE)</f>
        <v>#N/A</v>
      </c>
      <c r="AQ104" t="e">
        <f>VLOOKUP($P104,'led3'!$E$2:$AD$200,CHARACTERIZE!$F$1+3,FALSE)</f>
        <v>#N/A</v>
      </c>
    </row>
    <row r="105" spans="16:43">
      <c r="P105" s="3">
        <v>0.8</v>
      </c>
      <c r="Q105" t="e">
        <f>IF('EXPORT Graph'!$B$11=1,P105,VLOOKUP($P105,'led1'!$E$3:$AE$220,'EXPORT Graph'!$B$11+3,FALSE))</f>
        <v>#N/A</v>
      </c>
      <c r="R105" t="e">
        <f>IF('EXPORT Graph'!$B$11=1,P105,VLOOKUP($P105,'led2'!$E$2:$AE$200,'EXPORT Graph'!$B$11+3,FALSE))</f>
        <v>#N/A</v>
      </c>
      <c r="S105" t="e">
        <f>IF('EXPORT Graph'!$B$11=1,P105,VLOOKUP($P105,'led3'!$E$2:$AD$200,'EXPORT Graph'!$B$11+3,FALSE))</f>
        <v>#N/A</v>
      </c>
      <c r="T105" t="e">
        <f>IF('EXPORT Graph'!$B$10=1,P105,VLOOKUP($P105,'led1'!$E$3:$AE$220,'EXPORT Graph'!$B$10+3,FALSE))</f>
        <v>#N/A</v>
      </c>
      <c r="U105" t="e">
        <f>IF('EXPORT Graph'!$B$10=1,P105,VLOOKUP($P105,'led2'!$E$2:$AE$200,'EXPORT Graph'!$B$10+3,FALSE))</f>
        <v>#N/A</v>
      </c>
      <c r="V105" t="e">
        <f>IF('EXPORT Graph'!$B$10=1,P105,VLOOKUP($P105,'led3'!$E$2:$AD$200,'EXPORT Graph'!$B$10+3,FALSE))</f>
        <v>#N/A</v>
      </c>
      <c r="X105" t="e">
        <f>IF(#REF!=1,P105,VLOOKUP($P105,'led1'!$E$3:$AE$220,#REF!+3,FALSE))</f>
        <v>#REF!</v>
      </c>
      <c r="Y105" t="e">
        <f>IF(#REF!=1,P105,VLOOKUP($P105,'led2'!$E$2:$AE$200,#REF!+3,FALSE))</f>
        <v>#REF!</v>
      </c>
      <c r="Z105" t="e">
        <f>IF(#REF!=1,P105,VLOOKUP($P105,'led3'!$E$2:$AD$200,#REF!+3,FALSE))</f>
        <v>#REF!</v>
      </c>
      <c r="AA105" t="e">
        <f>VLOOKUP($P105,'led1'!$E$3:$AE$220,CHARACTERIZE!$D$1+3,FALSE)</f>
        <v>#N/A</v>
      </c>
      <c r="AB105" t="e">
        <f>VLOOKUP($P105,'led2'!$E$2:$AE$200,CHARACTERIZE!$D$1+3,FALSE)</f>
        <v>#N/A</v>
      </c>
      <c r="AC105" t="e">
        <f>VLOOKUP($P105,'led3'!$E$2:$AD$200,CHARACTERIZE!$D$1+3,FALSE)</f>
        <v>#N/A</v>
      </c>
      <c r="AE105" t="e">
        <f>IF(#REF!=1,P105,VLOOKUP($P105,'led1'!$E$3:$AE$220,#REF!+3,FALSE))</f>
        <v>#REF!</v>
      </c>
      <c r="AF105" t="e">
        <f>IF(#REF!=1,P105,VLOOKUP($P105,'led2'!$E$2:$AE$200,#REF!+3,FALSE))</f>
        <v>#REF!</v>
      </c>
      <c r="AG105" t="e">
        <f>IF(#REF!=1,P105,VLOOKUP($P105,'led3'!$E$2:$AD$200,#REF!+3,FALSE))</f>
        <v>#REF!</v>
      </c>
      <c r="AH105" t="e">
        <f>VLOOKUP($P105,'led1'!$E$3:$AE$220,CHARACTERIZE!$E$1+3,FALSE)</f>
        <v>#N/A</v>
      </c>
      <c r="AI105" t="e">
        <f>VLOOKUP($P105,'led2'!$E$2:$AE$200,CHARACTERIZE!$E$1+3,FALSE)</f>
        <v>#N/A</v>
      </c>
      <c r="AJ105" t="e">
        <f>VLOOKUP($P105,'led3'!$E$2:$AD$200,CHARACTERIZE!$E$1+3,FALSE)</f>
        <v>#N/A</v>
      </c>
      <c r="AL105" t="e">
        <f>IF(#REF!=1,P105,VLOOKUP($P105,'led1'!$E$3:$AE$220,#REF!+3,FALSE))</f>
        <v>#REF!</v>
      </c>
      <c r="AM105" t="e">
        <f>IF(#REF!=1,P105,VLOOKUP($P105,'led2'!$E$2:$AE$200,#REF!+3,FALSE))</f>
        <v>#REF!</v>
      </c>
      <c r="AN105" t="e">
        <f>IF(#REF!=1,P105,VLOOKUP($P105,'led3'!$E$2:$AD$200,#REF!+3,FALSE))</f>
        <v>#REF!</v>
      </c>
      <c r="AO105" t="e">
        <f>VLOOKUP($P105,'led1'!$E$3:$AE$220,CHARACTERIZE!$F$1+3,FALSE)</f>
        <v>#N/A</v>
      </c>
      <c r="AP105" t="e">
        <f>VLOOKUP($P105,'led2'!$E$2:$AE$200,CHARACTERIZE!$F$1+3,FALSE)</f>
        <v>#N/A</v>
      </c>
      <c r="AQ105" t="e">
        <f>VLOOKUP($P105,'led3'!$E$2:$AD$200,CHARACTERIZE!$F$1+3,FALSE)</f>
        <v>#N/A</v>
      </c>
    </row>
    <row r="106" spans="16:43">
      <c r="P106" s="3">
        <v>0.85</v>
      </c>
      <c r="Q106" t="e">
        <f>IF('EXPORT Graph'!$B$11=1,P106,VLOOKUP($P106,'led1'!$E$3:$AE$220,'EXPORT Graph'!$B$11+3,FALSE))</f>
        <v>#N/A</v>
      </c>
      <c r="R106" t="e">
        <f>IF('EXPORT Graph'!$B$11=1,P106,VLOOKUP($P106,'led2'!$E$2:$AE$200,'EXPORT Graph'!$B$11+3,FALSE))</f>
        <v>#N/A</v>
      </c>
      <c r="S106" t="e">
        <f>IF('EXPORT Graph'!$B$11=1,P106,VLOOKUP($P106,'led3'!$E$2:$AD$200,'EXPORT Graph'!$B$11+3,FALSE))</f>
        <v>#N/A</v>
      </c>
      <c r="T106" t="e">
        <f>IF('EXPORT Graph'!$B$10=1,P106,VLOOKUP($P106,'led1'!$E$3:$AE$220,'EXPORT Graph'!$B$10+3,FALSE))</f>
        <v>#N/A</v>
      </c>
      <c r="U106" t="e">
        <f>IF('EXPORT Graph'!$B$10=1,P106,VLOOKUP($P106,'led2'!$E$2:$AE$200,'EXPORT Graph'!$B$10+3,FALSE))</f>
        <v>#N/A</v>
      </c>
      <c r="V106" t="e">
        <f>IF('EXPORT Graph'!$B$10=1,P106,VLOOKUP($P106,'led3'!$E$2:$AD$200,'EXPORT Graph'!$B$10+3,FALSE))</f>
        <v>#N/A</v>
      </c>
      <c r="X106" t="e">
        <f>IF(#REF!=1,P106,VLOOKUP($P106,'led1'!$E$3:$AE$220,#REF!+3,FALSE))</f>
        <v>#REF!</v>
      </c>
      <c r="Y106" t="e">
        <f>IF(#REF!=1,P106,VLOOKUP($P106,'led2'!$E$2:$AE$200,#REF!+3,FALSE))</f>
        <v>#REF!</v>
      </c>
      <c r="Z106" t="e">
        <f>IF(#REF!=1,P106,VLOOKUP($P106,'led3'!$E$2:$AD$200,#REF!+3,FALSE))</f>
        <v>#REF!</v>
      </c>
      <c r="AA106" t="e">
        <f>VLOOKUP($P106,'led1'!$E$3:$AE$220,CHARACTERIZE!$D$1+3,FALSE)</f>
        <v>#N/A</v>
      </c>
      <c r="AB106" t="e">
        <f>VLOOKUP($P106,'led2'!$E$2:$AE$200,CHARACTERIZE!$D$1+3,FALSE)</f>
        <v>#N/A</v>
      </c>
      <c r="AC106" t="e">
        <f>VLOOKUP($P106,'led3'!$E$2:$AD$200,CHARACTERIZE!$D$1+3,FALSE)</f>
        <v>#N/A</v>
      </c>
      <c r="AE106" t="e">
        <f>IF(#REF!=1,P106,VLOOKUP($P106,'led1'!$E$3:$AE$220,#REF!+3,FALSE))</f>
        <v>#REF!</v>
      </c>
      <c r="AF106" t="e">
        <f>IF(#REF!=1,P106,VLOOKUP($P106,'led2'!$E$2:$AE$200,#REF!+3,FALSE))</f>
        <v>#REF!</v>
      </c>
      <c r="AG106" t="e">
        <f>IF(#REF!=1,P106,VLOOKUP($P106,'led3'!$E$2:$AD$200,#REF!+3,FALSE))</f>
        <v>#REF!</v>
      </c>
      <c r="AH106" t="e">
        <f>VLOOKUP($P106,'led1'!$E$3:$AE$220,CHARACTERIZE!$E$1+3,FALSE)</f>
        <v>#N/A</v>
      </c>
      <c r="AI106" t="e">
        <f>VLOOKUP($P106,'led2'!$E$2:$AE$200,CHARACTERIZE!$E$1+3,FALSE)</f>
        <v>#N/A</v>
      </c>
      <c r="AJ106" t="e">
        <f>VLOOKUP($P106,'led3'!$E$2:$AD$200,CHARACTERIZE!$E$1+3,FALSE)</f>
        <v>#N/A</v>
      </c>
      <c r="AL106" t="e">
        <f>IF(#REF!=1,P106,VLOOKUP($P106,'led1'!$E$3:$AE$220,#REF!+3,FALSE))</f>
        <v>#REF!</v>
      </c>
      <c r="AM106" t="e">
        <f>IF(#REF!=1,P106,VLOOKUP($P106,'led2'!$E$2:$AE$200,#REF!+3,FALSE))</f>
        <v>#REF!</v>
      </c>
      <c r="AN106" t="e">
        <f>IF(#REF!=1,P106,VLOOKUP($P106,'led3'!$E$2:$AD$200,#REF!+3,FALSE))</f>
        <v>#REF!</v>
      </c>
      <c r="AO106" t="e">
        <f>VLOOKUP($P106,'led1'!$E$3:$AE$220,CHARACTERIZE!$F$1+3,FALSE)</f>
        <v>#N/A</v>
      </c>
      <c r="AP106" t="e">
        <f>VLOOKUP($P106,'led2'!$E$2:$AE$200,CHARACTERIZE!$F$1+3,FALSE)</f>
        <v>#N/A</v>
      </c>
      <c r="AQ106" t="e">
        <f>VLOOKUP($P106,'led3'!$E$2:$AD$200,CHARACTERIZE!$F$1+3,FALSE)</f>
        <v>#N/A</v>
      </c>
    </row>
    <row r="107" spans="16:43">
      <c r="P107" s="3">
        <v>0.9</v>
      </c>
      <c r="Q107" t="e">
        <f>IF('EXPORT Graph'!$B$11=1,P107,VLOOKUP($P107,'led1'!$E$3:$AE$220,'EXPORT Graph'!$B$11+3,FALSE))</f>
        <v>#N/A</v>
      </c>
      <c r="R107" t="e">
        <f>IF('EXPORT Graph'!$B$11=1,P107,VLOOKUP($P107,'led2'!$E$2:$AE$200,'EXPORT Graph'!$B$11+3,FALSE))</f>
        <v>#N/A</v>
      </c>
      <c r="S107" t="e">
        <f>IF('EXPORT Graph'!$B$11=1,P107,VLOOKUP($P107,'led3'!$E$2:$AD$200,'EXPORT Graph'!$B$11+3,FALSE))</f>
        <v>#N/A</v>
      </c>
      <c r="T107" t="e">
        <f>IF('EXPORT Graph'!$B$10=1,P107,VLOOKUP($P107,'led1'!$E$3:$AE$220,'EXPORT Graph'!$B$10+3,FALSE))</f>
        <v>#N/A</v>
      </c>
      <c r="U107" t="e">
        <f>IF('EXPORT Graph'!$B$10=1,P107,VLOOKUP($P107,'led2'!$E$2:$AE$200,'EXPORT Graph'!$B$10+3,FALSE))</f>
        <v>#N/A</v>
      </c>
      <c r="V107" t="e">
        <f>IF('EXPORT Graph'!$B$10=1,P107,VLOOKUP($P107,'led3'!$E$2:$AD$200,'EXPORT Graph'!$B$10+3,FALSE))</f>
        <v>#N/A</v>
      </c>
      <c r="X107" t="e">
        <f>IF(#REF!=1,P107,VLOOKUP($P107,'led1'!$E$3:$AE$220,#REF!+3,FALSE))</f>
        <v>#REF!</v>
      </c>
      <c r="Y107" t="e">
        <f>IF(#REF!=1,P107,VLOOKUP($P107,'led2'!$E$2:$AE$200,#REF!+3,FALSE))</f>
        <v>#REF!</v>
      </c>
      <c r="Z107" t="e">
        <f>IF(#REF!=1,P107,VLOOKUP($P107,'led3'!$E$2:$AD$200,#REF!+3,FALSE))</f>
        <v>#REF!</v>
      </c>
      <c r="AA107" t="e">
        <f>VLOOKUP($P107,'led1'!$E$3:$AE$220,CHARACTERIZE!$D$1+3,FALSE)</f>
        <v>#N/A</v>
      </c>
      <c r="AB107" t="e">
        <f>VLOOKUP($P107,'led2'!$E$2:$AE$200,CHARACTERIZE!$D$1+3,FALSE)</f>
        <v>#N/A</v>
      </c>
      <c r="AC107" t="e">
        <f>VLOOKUP($P107,'led3'!$E$2:$AD$200,CHARACTERIZE!$D$1+3,FALSE)</f>
        <v>#N/A</v>
      </c>
      <c r="AE107" t="e">
        <f>IF(#REF!=1,P107,VLOOKUP($P107,'led1'!$E$3:$AE$220,#REF!+3,FALSE))</f>
        <v>#REF!</v>
      </c>
      <c r="AF107" t="e">
        <f>IF(#REF!=1,P107,VLOOKUP($P107,'led2'!$E$2:$AE$200,#REF!+3,FALSE))</f>
        <v>#REF!</v>
      </c>
      <c r="AG107" t="e">
        <f>IF(#REF!=1,P107,VLOOKUP($P107,'led3'!$E$2:$AD$200,#REF!+3,FALSE))</f>
        <v>#REF!</v>
      </c>
      <c r="AH107" t="e">
        <f>VLOOKUP($P107,'led1'!$E$3:$AE$220,CHARACTERIZE!$E$1+3,FALSE)</f>
        <v>#N/A</v>
      </c>
      <c r="AI107" t="e">
        <f>VLOOKUP($P107,'led2'!$E$2:$AE$200,CHARACTERIZE!$E$1+3,FALSE)</f>
        <v>#N/A</v>
      </c>
      <c r="AJ107" t="e">
        <f>VLOOKUP($P107,'led3'!$E$2:$AD$200,CHARACTERIZE!$E$1+3,FALSE)</f>
        <v>#N/A</v>
      </c>
      <c r="AL107" t="e">
        <f>IF(#REF!=1,P107,VLOOKUP($P107,'led1'!$E$3:$AE$220,#REF!+3,FALSE))</f>
        <v>#REF!</v>
      </c>
      <c r="AM107" t="e">
        <f>IF(#REF!=1,P107,VLOOKUP($P107,'led2'!$E$2:$AE$200,#REF!+3,FALSE))</f>
        <v>#REF!</v>
      </c>
      <c r="AN107" t="e">
        <f>IF(#REF!=1,P107,VLOOKUP($P107,'led3'!$E$2:$AD$200,#REF!+3,FALSE))</f>
        <v>#REF!</v>
      </c>
      <c r="AO107" t="e">
        <f>VLOOKUP($P107,'led1'!$E$3:$AE$220,CHARACTERIZE!$F$1+3,FALSE)</f>
        <v>#N/A</v>
      </c>
      <c r="AP107" t="e">
        <f>VLOOKUP($P107,'led2'!$E$2:$AE$200,CHARACTERIZE!$F$1+3,FALSE)</f>
        <v>#N/A</v>
      </c>
      <c r="AQ107" t="e">
        <f>VLOOKUP($P107,'led3'!$E$2:$AD$200,CHARACTERIZE!$F$1+3,FALSE)</f>
        <v>#N/A</v>
      </c>
    </row>
    <row r="108" spans="16:43">
      <c r="P108" s="3">
        <v>0.95000000000000095</v>
      </c>
      <c r="Q108" t="e">
        <f>IF('EXPORT Graph'!$B$11=1,P108,VLOOKUP($P108,'led1'!$E$3:$AE$220,'EXPORT Graph'!$B$11+3,FALSE))</f>
        <v>#N/A</v>
      </c>
      <c r="R108" t="e">
        <f>IF('EXPORT Graph'!$B$11=1,P108,VLOOKUP($P108,'led2'!$E$2:$AE$200,'EXPORT Graph'!$B$11+3,FALSE))</f>
        <v>#N/A</v>
      </c>
      <c r="S108" t="e">
        <f>IF('EXPORT Graph'!$B$11=1,P108,VLOOKUP($P108,'led3'!$E$2:$AD$200,'EXPORT Graph'!$B$11+3,FALSE))</f>
        <v>#N/A</v>
      </c>
      <c r="T108" t="e">
        <f>IF('EXPORT Graph'!$B$10=1,P108,VLOOKUP($P108,'led1'!$E$3:$AE$220,'EXPORT Graph'!$B$10+3,FALSE))</f>
        <v>#N/A</v>
      </c>
      <c r="U108" t="e">
        <f>IF('EXPORT Graph'!$B$10=1,P108,VLOOKUP($P108,'led2'!$E$2:$AE$200,'EXPORT Graph'!$B$10+3,FALSE))</f>
        <v>#N/A</v>
      </c>
      <c r="V108" t="e">
        <f>IF('EXPORT Graph'!$B$10=1,P108,VLOOKUP($P108,'led3'!$E$2:$AD$200,'EXPORT Graph'!$B$10+3,FALSE))</f>
        <v>#N/A</v>
      </c>
      <c r="X108" t="e">
        <f>IF(#REF!=1,P108,VLOOKUP($P108,'led1'!$E$3:$AE$220,#REF!+3,FALSE))</f>
        <v>#REF!</v>
      </c>
      <c r="Y108" t="e">
        <f>IF(#REF!=1,P108,VLOOKUP($P108,'led2'!$E$2:$AE$200,#REF!+3,FALSE))</f>
        <v>#REF!</v>
      </c>
      <c r="Z108" t="e">
        <f>IF(#REF!=1,P108,VLOOKUP($P108,'led3'!$E$2:$AD$200,#REF!+3,FALSE))</f>
        <v>#REF!</v>
      </c>
      <c r="AA108" t="e">
        <f>VLOOKUP($P108,'led1'!$E$3:$AE$220,CHARACTERIZE!$D$1+3,FALSE)</f>
        <v>#N/A</v>
      </c>
      <c r="AB108" t="e">
        <f>VLOOKUP($P108,'led2'!$E$2:$AE$200,CHARACTERIZE!$D$1+3,FALSE)</f>
        <v>#N/A</v>
      </c>
      <c r="AC108" t="e">
        <f>VLOOKUP($P108,'led3'!$E$2:$AD$200,CHARACTERIZE!$D$1+3,FALSE)</f>
        <v>#N/A</v>
      </c>
      <c r="AE108" t="e">
        <f>IF(#REF!=1,P108,VLOOKUP($P108,'led1'!$E$3:$AE$220,#REF!+3,FALSE))</f>
        <v>#REF!</v>
      </c>
      <c r="AF108" t="e">
        <f>IF(#REF!=1,P108,VLOOKUP($P108,'led2'!$E$2:$AE$200,#REF!+3,FALSE))</f>
        <v>#REF!</v>
      </c>
      <c r="AG108" t="e">
        <f>IF(#REF!=1,P108,VLOOKUP($P108,'led3'!$E$2:$AD$200,#REF!+3,FALSE))</f>
        <v>#REF!</v>
      </c>
      <c r="AH108" t="e">
        <f>VLOOKUP($P108,'led1'!$E$3:$AE$220,CHARACTERIZE!$E$1+3,FALSE)</f>
        <v>#N/A</v>
      </c>
      <c r="AI108" t="e">
        <f>VLOOKUP($P108,'led2'!$E$2:$AE$200,CHARACTERIZE!$E$1+3,FALSE)</f>
        <v>#N/A</v>
      </c>
      <c r="AJ108" t="e">
        <f>VLOOKUP($P108,'led3'!$E$2:$AD$200,CHARACTERIZE!$E$1+3,FALSE)</f>
        <v>#N/A</v>
      </c>
      <c r="AL108" t="e">
        <f>IF(#REF!=1,P108,VLOOKUP($P108,'led1'!$E$3:$AE$220,#REF!+3,FALSE))</f>
        <v>#REF!</v>
      </c>
      <c r="AM108" t="e">
        <f>IF(#REF!=1,P108,VLOOKUP($P108,'led2'!$E$2:$AE$200,#REF!+3,FALSE))</f>
        <v>#REF!</v>
      </c>
      <c r="AN108" t="e">
        <f>IF(#REF!=1,P108,VLOOKUP($P108,'led3'!$E$2:$AD$200,#REF!+3,FALSE))</f>
        <v>#REF!</v>
      </c>
      <c r="AO108" t="e">
        <f>VLOOKUP($P108,'led1'!$E$3:$AE$220,CHARACTERIZE!$F$1+3,FALSE)</f>
        <v>#N/A</v>
      </c>
      <c r="AP108" t="e">
        <f>VLOOKUP($P108,'led2'!$E$2:$AE$200,CHARACTERIZE!$F$1+3,FALSE)</f>
        <v>#N/A</v>
      </c>
      <c r="AQ108" t="e">
        <f>VLOOKUP($P108,'led3'!$E$2:$AD$200,CHARACTERIZE!$F$1+3,FALSE)</f>
        <v>#N/A</v>
      </c>
    </row>
    <row r="109" spans="16:43">
      <c r="P109" s="3">
        <v>1</v>
      </c>
      <c r="Q109" t="e">
        <f>IF('EXPORT Graph'!$B$11=1,P109,VLOOKUP($P109,'led1'!$E$3:$AE$220,'EXPORT Graph'!$B$11+3,FALSE))</f>
        <v>#N/A</v>
      </c>
      <c r="R109" t="e">
        <f>IF('EXPORT Graph'!$B$11=1,P109,VLOOKUP($P109,'led2'!$E$2:$AE$200,'EXPORT Graph'!$B$11+3,FALSE))</f>
        <v>#N/A</v>
      </c>
      <c r="S109" t="e">
        <f>IF('EXPORT Graph'!$B$11=1,P109,VLOOKUP($P109,'led3'!$E$2:$AD$200,'EXPORT Graph'!$B$11+3,FALSE))</f>
        <v>#N/A</v>
      </c>
      <c r="T109" t="e">
        <f>IF('EXPORT Graph'!$B$10=1,P109,VLOOKUP($P109,'led1'!$E$3:$AE$220,'EXPORT Graph'!$B$10+3,FALSE))</f>
        <v>#N/A</v>
      </c>
      <c r="U109" t="e">
        <f>IF('EXPORT Graph'!$B$10=1,P109,VLOOKUP($P109,'led2'!$E$2:$AE$200,'EXPORT Graph'!$B$10+3,FALSE))</f>
        <v>#N/A</v>
      </c>
      <c r="V109" t="e">
        <f>IF('EXPORT Graph'!$B$10=1,P109,VLOOKUP($P109,'led3'!$E$2:$AD$200,'EXPORT Graph'!$B$10+3,FALSE))</f>
        <v>#N/A</v>
      </c>
      <c r="X109" t="e">
        <f>IF(#REF!=1,P109,VLOOKUP($P109,'led1'!$E$3:$AE$220,#REF!+3,FALSE))</f>
        <v>#REF!</v>
      </c>
      <c r="Y109" t="e">
        <f>IF(#REF!=1,P109,VLOOKUP($P109,'led2'!$E$2:$AE$200,#REF!+3,FALSE))</f>
        <v>#REF!</v>
      </c>
      <c r="Z109" t="e">
        <f>IF(#REF!=1,P109,VLOOKUP($P109,'led3'!$E$2:$AD$200,#REF!+3,FALSE))</f>
        <v>#REF!</v>
      </c>
      <c r="AA109" t="e">
        <f>VLOOKUP($P109,'led1'!$E$3:$AE$220,CHARACTERIZE!$D$1+3,FALSE)</f>
        <v>#N/A</v>
      </c>
      <c r="AB109" t="e">
        <f>VLOOKUP($P109,'led2'!$E$2:$AE$200,CHARACTERIZE!$D$1+3,FALSE)</f>
        <v>#N/A</v>
      </c>
      <c r="AC109" t="e">
        <f>VLOOKUP($P109,'led3'!$E$2:$AD$200,CHARACTERIZE!$D$1+3,FALSE)</f>
        <v>#N/A</v>
      </c>
      <c r="AE109" t="e">
        <f>IF(#REF!=1,P109,VLOOKUP($P109,'led1'!$E$3:$AE$220,#REF!+3,FALSE))</f>
        <v>#REF!</v>
      </c>
      <c r="AF109" t="e">
        <f>IF(#REF!=1,P109,VLOOKUP($P109,'led2'!$E$2:$AE$200,#REF!+3,FALSE))</f>
        <v>#REF!</v>
      </c>
      <c r="AG109" t="e">
        <f>IF(#REF!=1,P109,VLOOKUP($P109,'led3'!$E$2:$AD$200,#REF!+3,FALSE))</f>
        <v>#REF!</v>
      </c>
      <c r="AH109" t="e">
        <f>VLOOKUP($P109,'led1'!$E$3:$AE$220,CHARACTERIZE!$E$1+3,FALSE)</f>
        <v>#N/A</v>
      </c>
      <c r="AI109" t="e">
        <f>VLOOKUP($P109,'led2'!$E$2:$AE$200,CHARACTERIZE!$E$1+3,FALSE)</f>
        <v>#N/A</v>
      </c>
      <c r="AJ109" t="e">
        <f>VLOOKUP($P109,'led3'!$E$2:$AD$200,CHARACTERIZE!$E$1+3,FALSE)</f>
        <v>#N/A</v>
      </c>
      <c r="AL109" t="e">
        <f>IF(#REF!=1,P109,VLOOKUP($P109,'led1'!$E$3:$AE$220,#REF!+3,FALSE))</f>
        <v>#REF!</v>
      </c>
      <c r="AM109" t="e">
        <f>IF(#REF!=1,P109,VLOOKUP($P109,'led2'!$E$2:$AE$200,#REF!+3,FALSE))</f>
        <v>#REF!</v>
      </c>
      <c r="AN109" t="e">
        <f>IF(#REF!=1,P109,VLOOKUP($P109,'led3'!$E$2:$AD$200,#REF!+3,FALSE))</f>
        <v>#REF!</v>
      </c>
      <c r="AO109" t="e">
        <f>VLOOKUP($P109,'led1'!$E$3:$AE$220,CHARACTERIZE!$F$1+3,FALSE)</f>
        <v>#N/A</v>
      </c>
      <c r="AP109" t="e">
        <f>VLOOKUP($P109,'led2'!$E$2:$AE$200,CHARACTERIZE!$F$1+3,FALSE)</f>
        <v>#N/A</v>
      </c>
      <c r="AQ109" t="e">
        <f>VLOOKUP($P109,'led3'!$E$2:$AD$200,CHARACTERIZE!$F$1+3,FALSE)</f>
        <v>#N/A</v>
      </c>
    </row>
    <row r="110" spans="16:43">
      <c r="P110" s="3">
        <v>1.05</v>
      </c>
      <c r="Q110" t="e">
        <f>IF('EXPORT Graph'!$B$11=1,P110,VLOOKUP($P110,'led1'!$E$3:$AE$220,'EXPORT Graph'!$B$11+3,FALSE))</f>
        <v>#N/A</v>
      </c>
      <c r="R110" t="e">
        <f>IF('EXPORT Graph'!$B$11=1,P110,VLOOKUP($P110,'led2'!$E$2:$AE$200,'EXPORT Graph'!$B$11+3,FALSE))</f>
        <v>#N/A</v>
      </c>
      <c r="S110" t="e">
        <f>IF('EXPORT Graph'!$B$11=1,P110,VLOOKUP($P110,'led3'!$E$2:$AD$200,'EXPORT Graph'!$B$11+3,FALSE))</f>
        <v>#N/A</v>
      </c>
      <c r="T110" t="e">
        <f>IF('EXPORT Graph'!$B$10=1,P110,VLOOKUP($P110,'led1'!$E$3:$AE$220,'EXPORT Graph'!$B$10+3,FALSE))</f>
        <v>#N/A</v>
      </c>
      <c r="U110" t="e">
        <f>IF('EXPORT Graph'!$B$10=1,P110,VLOOKUP($P110,'led2'!$E$2:$AE$200,'EXPORT Graph'!$B$10+3,FALSE))</f>
        <v>#N/A</v>
      </c>
      <c r="V110" t="e">
        <f>IF('EXPORT Graph'!$B$10=1,P110,VLOOKUP($P110,'led3'!$E$2:$AD$200,'EXPORT Graph'!$B$10+3,FALSE))</f>
        <v>#N/A</v>
      </c>
      <c r="X110" t="e">
        <f>IF(#REF!=1,P110,VLOOKUP($P110,'led1'!$E$3:$AE$220,#REF!+3,FALSE))</f>
        <v>#REF!</v>
      </c>
      <c r="Y110" t="e">
        <f>IF(#REF!=1,P110,VLOOKUP($P110,'led2'!$E$2:$AE$200,#REF!+3,FALSE))</f>
        <v>#REF!</v>
      </c>
      <c r="Z110" t="e">
        <f>IF(#REF!=1,P110,VLOOKUP($P110,'led3'!$E$2:$AD$200,#REF!+3,FALSE))</f>
        <v>#REF!</v>
      </c>
      <c r="AA110" t="e">
        <f>VLOOKUP($P110,'led1'!$E$3:$AE$220,CHARACTERIZE!$D$1+3,FALSE)</f>
        <v>#N/A</v>
      </c>
      <c r="AB110" t="e">
        <f>VLOOKUP($P110,'led2'!$E$2:$AE$200,CHARACTERIZE!$D$1+3,FALSE)</f>
        <v>#N/A</v>
      </c>
      <c r="AC110" t="e">
        <f>VLOOKUP($P110,'led3'!$E$2:$AD$200,CHARACTERIZE!$D$1+3,FALSE)</f>
        <v>#N/A</v>
      </c>
      <c r="AE110" t="e">
        <f>IF(#REF!=1,P110,VLOOKUP($P110,'led1'!$E$3:$AE$220,#REF!+3,FALSE))</f>
        <v>#REF!</v>
      </c>
      <c r="AF110" t="e">
        <f>IF(#REF!=1,P110,VLOOKUP($P110,'led2'!$E$2:$AE$200,#REF!+3,FALSE))</f>
        <v>#REF!</v>
      </c>
      <c r="AG110" t="e">
        <f>IF(#REF!=1,P110,VLOOKUP($P110,'led3'!$E$2:$AD$200,#REF!+3,FALSE))</f>
        <v>#REF!</v>
      </c>
      <c r="AH110" t="e">
        <f>VLOOKUP($P110,'led1'!$E$3:$AE$220,CHARACTERIZE!$E$1+3,FALSE)</f>
        <v>#N/A</v>
      </c>
      <c r="AI110" t="e">
        <f>VLOOKUP($P110,'led2'!$E$2:$AE$200,CHARACTERIZE!$E$1+3,FALSE)</f>
        <v>#N/A</v>
      </c>
      <c r="AJ110" t="e">
        <f>VLOOKUP($P110,'led3'!$E$2:$AD$200,CHARACTERIZE!$E$1+3,FALSE)</f>
        <v>#N/A</v>
      </c>
      <c r="AL110" t="e">
        <f>IF(#REF!=1,P110,VLOOKUP($P110,'led1'!$E$3:$AE$220,#REF!+3,FALSE))</f>
        <v>#REF!</v>
      </c>
      <c r="AM110" t="e">
        <f>IF(#REF!=1,P110,VLOOKUP($P110,'led2'!$E$2:$AE$200,#REF!+3,FALSE))</f>
        <v>#REF!</v>
      </c>
      <c r="AN110" t="e">
        <f>IF(#REF!=1,P110,VLOOKUP($P110,'led3'!$E$2:$AD$200,#REF!+3,FALSE))</f>
        <v>#REF!</v>
      </c>
      <c r="AO110" t="e">
        <f>VLOOKUP($P110,'led1'!$E$3:$AE$220,CHARACTERIZE!$F$1+3,FALSE)</f>
        <v>#N/A</v>
      </c>
      <c r="AP110" t="e">
        <f>VLOOKUP($P110,'led2'!$E$2:$AE$200,CHARACTERIZE!$F$1+3,FALSE)</f>
        <v>#N/A</v>
      </c>
      <c r="AQ110" t="e">
        <f>VLOOKUP($P110,'led3'!$E$2:$AD$200,CHARACTERIZE!$F$1+3,FALSE)</f>
        <v>#N/A</v>
      </c>
    </row>
    <row r="111" spans="16:43">
      <c r="P111" s="3">
        <v>1.1000000000000001</v>
      </c>
      <c r="Q111" t="e">
        <f>IF('EXPORT Graph'!$B$11=1,P111,VLOOKUP($P111,'led1'!$E$3:$AE$220,'EXPORT Graph'!$B$11+3,FALSE))</f>
        <v>#N/A</v>
      </c>
      <c r="R111" t="e">
        <f>IF('EXPORT Graph'!$B$11=1,P111,VLOOKUP($P111,'led2'!$E$2:$AE$200,'EXPORT Graph'!$B$11+3,FALSE))</f>
        <v>#N/A</v>
      </c>
      <c r="S111" t="e">
        <f>IF('EXPORT Graph'!$B$11=1,P111,VLOOKUP($P111,'led3'!$E$2:$AD$200,'EXPORT Graph'!$B$11+3,FALSE))</f>
        <v>#N/A</v>
      </c>
      <c r="T111" t="e">
        <f>IF('EXPORT Graph'!$B$10=1,P111,VLOOKUP($P111,'led1'!$E$3:$AE$220,'EXPORT Graph'!$B$10+3,FALSE))</f>
        <v>#N/A</v>
      </c>
      <c r="U111" t="e">
        <f>IF('EXPORT Graph'!$B$10=1,P111,VLOOKUP($P111,'led2'!$E$2:$AE$200,'EXPORT Graph'!$B$10+3,FALSE))</f>
        <v>#N/A</v>
      </c>
      <c r="V111" t="e">
        <f>IF('EXPORT Graph'!$B$10=1,P111,VLOOKUP($P111,'led3'!$E$2:$AD$200,'EXPORT Graph'!$B$10+3,FALSE))</f>
        <v>#N/A</v>
      </c>
      <c r="X111" t="e">
        <f>IF(#REF!=1,P111,VLOOKUP($P111,'led1'!$E$3:$AE$220,#REF!+3,FALSE))</f>
        <v>#REF!</v>
      </c>
      <c r="Y111" t="e">
        <f>IF(#REF!=1,P111,VLOOKUP($P111,'led2'!$E$2:$AE$200,#REF!+3,FALSE))</f>
        <v>#REF!</v>
      </c>
      <c r="Z111" t="e">
        <f>IF(#REF!=1,P111,VLOOKUP($P111,'led3'!$E$2:$AD$200,#REF!+3,FALSE))</f>
        <v>#REF!</v>
      </c>
      <c r="AA111" t="e">
        <f>VLOOKUP($P111,'led1'!$E$3:$AE$220,CHARACTERIZE!$D$1+3,FALSE)</f>
        <v>#N/A</v>
      </c>
      <c r="AB111" t="e">
        <f>VLOOKUP($P111,'led2'!$E$2:$AE$200,CHARACTERIZE!$D$1+3,FALSE)</f>
        <v>#N/A</v>
      </c>
      <c r="AC111" t="e">
        <f>VLOOKUP($P111,'led3'!$E$2:$AD$200,CHARACTERIZE!$D$1+3,FALSE)</f>
        <v>#N/A</v>
      </c>
      <c r="AE111" t="e">
        <f>IF(#REF!=1,P111,VLOOKUP($P111,'led1'!$E$3:$AE$220,#REF!+3,FALSE))</f>
        <v>#REF!</v>
      </c>
      <c r="AF111" t="e">
        <f>IF(#REF!=1,P111,VLOOKUP($P111,'led2'!$E$2:$AE$200,#REF!+3,FALSE))</f>
        <v>#REF!</v>
      </c>
      <c r="AG111" t="e">
        <f>IF(#REF!=1,P111,VLOOKUP($P111,'led3'!$E$2:$AD$200,#REF!+3,FALSE))</f>
        <v>#REF!</v>
      </c>
      <c r="AH111" t="e">
        <f>VLOOKUP($P111,'led1'!$E$3:$AE$220,CHARACTERIZE!$E$1+3,FALSE)</f>
        <v>#N/A</v>
      </c>
      <c r="AI111" t="e">
        <f>VLOOKUP($P111,'led2'!$E$2:$AE$200,CHARACTERIZE!$E$1+3,FALSE)</f>
        <v>#N/A</v>
      </c>
      <c r="AJ111" t="e">
        <f>VLOOKUP($P111,'led3'!$E$2:$AD$200,CHARACTERIZE!$E$1+3,FALSE)</f>
        <v>#N/A</v>
      </c>
      <c r="AL111" t="e">
        <f>IF(#REF!=1,P111,VLOOKUP($P111,'led1'!$E$3:$AE$220,#REF!+3,FALSE))</f>
        <v>#REF!</v>
      </c>
      <c r="AM111" t="e">
        <f>IF(#REF!=1,P111,VLOOKUP($P111,'led2'!$E$2:$AE$200,#REF!+3,FALSE))</f>
        <v>#REF!</v>
      </c>
      <c r="AN111" t="e">
        <f>IF(#REF!=1,P111,VLOOKUP($P111,'led3'!$E$2:$AD$200,#REF!+3,FALSE))</f>
        <v>#REF!</v>
      </c>
      <c r="AO111" t="e">
        <f>VLOOKUP($P111,'led1'!$E$3:$AE$220,CHARACTERIZE!$F$1+3,FALSE)</f>
        <v>#N/A</v>
      </c>
      <c r="AP111" t="e">
        <f>VLOOKUP($P111,'led2'!$E$2:$AE$200,CHARACTERIZE!$F$1+3,FALSE)</f>
        <v>#N/A</v>
      </c>
      <c r="AQ111" t="e">
        <f>VLOOKUP($P111,'led3'!$E$2:$AD$200,CHARACTERIZE!$F$1+3,FALSE)</f>
        <v>#N/A</v>
      </c>
    </row>
    <row r="112" spans="16:43">
      <c r="P112" s="3">
        <v>1.1499999999999999</v>
      </c>
      <c r="Q112" t="e">
        <f>IF('EXPORT Graph'!$B$11=1,P112,VLOOKUP($P112,'led1'!$E$3:$AE$220,'EXPORT Graph'!$B$11+3,FALSE))</f>
        <v>#N/A</v>
      </c>
      <c r="R112" t="e">
        <f>IF('EXPORT Graph'!$B$11=1,P112,VLOOKUP($P112,'led2'!$E$2:$AE$200,'EXPORT Graph'!$B$11+3,FALSE))</f>
        <v>#N/A</v>
      </c>
      <c r="S112" t="e">
        <f>IF('EXPORT Graph'!$B$11=1,P112,VLOOKUP($P112,'led3'!$E$2:$AD$200,'EXPORT Graph'!$B$11+3,FALSE))</f>
        <v>#N/A</v>
      </c>
      <c r="T112" t="e">
        <f>IF('EXPORT Graph'!$B$10=1,P112,VLOOKUP($P112,'led1'!$E$3:$AE$220,'EXPORT Graph'!$B$10+3,FALSE))</f>
        <v>#N/A</v>
      </c>
      <c r="U112" t="e">
        <f>IF('EXPORT Graph'!$B$10=1,P112,VLOOKUP($P112,'led2'!$E$2:$AE$200,'EXPORT Graph'!$B$10+3,FALSE))</f>
        <v>#N/A</v>
      </c>
      <c r="V112" t="e">
        <f>IF('EXPORT Graph'!$B$10=1,P112,VLOOKUP($P112,'led3'!$E$2:$AD$200,'EXPORT Graph'!$B$10+3,FALSE))</f>
        <v>#N/A</v>
      </c>
      <c r="X112" t="e">
        <f>IF(#REF!=1,P112,VLOOKUP($P112,'led1'!$E$3:$AE$220,#REF!+3,FALSE))</f>
        <v>#REF!</v>
      </c>
      <c r="Y112" t="e">
        <f>IF(#REF!=1,P112,VLOOKUP($P112,'led2'!$E$2:$AE$200,#REF!+3,FALSE))</f>
        <v>#REF!</v>
      </c>
      <c r="Z112" t="e">
        <f>IF(#REF!=1,P112,VLOOKUP($P112,'led3'!$E$2:$AD$200,#REF!+3,FALSE))</f>
        <v>#REF!</v>
      </c>
      <c r="AA112" t="e">
        <f>VLOOKUP($P112,'led1'!$E$3:$AE$220,CHARACTERIZE!$D$1+3,FALSE)</f>
        <v>#N/A</v>
      </c>
      <c r="AB112" t="e">
        <f>VLOOKUP($P112,'led2'!$E$2:$AE$200,CHARACTERIZE!$D$1+3,FALSE)</f>
        <v>#N/A</v>
      </c>
      <c r="AC112" t="e">
        <f>VLOOKUP($P112,'led3'!$E$2:$AD$200,CHARACTERIZE!$D$1+3,FALSE)</f>
        <v>#N/A</v>
      </c>
      <c r="AE112" t="e">
        <f>IF(#REF!=1,P112,VLOOKUP($P112,'led1'!$E$3:$AE$220,#REF!+3,FALSE))</f>
        <v>#REF!</v>
      </c>
      <c r="AF112" t="e">
        <f>IF(#REF!=1,P112,VLOOKUP($P112,'led2'!$E$2:$AE$200,#REF!+3,FALSE))</f>
        <v>#REF!</v>
      </c>
      <c r="AG112" t="e">
        <f>IF(#REF!=1,P112,VLOOKUP($P112,'led3'!$E$2:$AD$200,#REF!+3,FALSE))</f>
        <v>#REF!</v>
      </c>
      <c r="AH112" t="e">
        <f>VLOOKUP($P112,'led1'!$E$3:$AE$220,CHARACTERIZE!$E$1+3,FALSE)</f>
        <v>#N/A</v>
      </c>
      <c r="AI112" t="e">
        <f>VLOOKUP($P112,'led2'!$E$2:$AE$200,CHARACTERIZE!$E$1+3,FALSE)</f>
        <v>#N/A</v>
      </c>
      <c r="AJ112" t="e">
        <f>VLOOKUP($P112,'led3'!$E$2:$AD$200,CHARACTERIZE!$E$1+3,FALSE)</f>
        <v>#N/A</v>
      </c>
      <c r="AL112" t="e">
        <f>IF(#REF!=1,P112,VLOOKUP($P112,'led1'!$E$3:$AE$220,#REF!+3,FALSE))</f>
        <v>#REF!</v>
      </c>
      <c r="AM112" t="e">
        <f>IF(#REF!=1,P112,VLOOKUP($P112,'led2'!$E$2:$AE$200,#REF!+3,FALSE))</f>
        <v>#REF!</v>
      </c>
      <c r="AN112" t="e">
        <f>IF(#REF!=1,P112,VLOOKUP($P112,'led3'!$E$2:$AD$200,#REF!+3,FALSE))</f>
        <v>#REF!</v>
      </c>
      <c r="AO112" t="e">
        <f>VLOOKUP($P112,'led1'!$E$3:$AE$220,CHARACTERIZE!$F$1+3,FALSE)</f>
        <v>#N/A</v>
      </c>
      <c r="AP112" t="e">
        <f>VLOOKUP($P112,'led2'!$E$2:$AE$200,CHARACTERIZE!$F$1+3,FALSE)</f>
        <v>#N/A</v>
      </c>
      <c r="AQ112" t="e">
        <f>VLOOKUP($P112,'led3'!$E$2:$AD$200,CHARACTERIZE!$F$1+3,FALSE)</f>
        <v>#N/A</v>
      </c>
    </row>
    <row r="113" spans="16:43">
      <c r="P113" s="3">
        <v>1.2</v>
      </c>
      <c r="Q113" t="e">
        <f>IF('EXPORT Graph'!$B$11=1,P113,VLOOKUP($P113,'led1'!$E$3:$AE$220,'EXPORT Graph'!$B$11+3,FALSE))</f>
        <v>#N/A</v>
      </c>
      <c r="R113" t="e">
        <f>IF('EXPORT Graph'!$B$11=1,P113,VLOOKUP($P113,'led2'!$E$2:$AE$200,'EXPORT Graph'!$B$11+3,FALSE))</f>
        <v>#N/A</v>
      </c>
      <c r="S113" t="e">
        <f>IF('EXPORT Graph'!$B$11=1,P113,VLOOKUP($P113,'led3'!$E$2:$AD$200,'EXPORT Graph'!$B$11+3,FALSE))</f>
        <v>#N/A</v>
      </c>
      <c r="T113" t="e">
        <f>IF('EXPORT Graph'!$B$10=1,P113,VLOOKUP($P113,'led1'!$E$3:$AE$220,'EXPORT Graph'!$B$10+3,FALSE))</f>
        <v>#N/A</v>
      </c>
      <c r="U113" t="e">
        <f>IF('EXPORT Graph'!$B$10=1,P113,VLOOKUP($P113,'led2'!$E$2:$AE$200,'EXPORT Graph'!$B$10+3,FALSE))</f>
        <v>#N/A</v>
      </c>
      <c r="V113" t="e">
        <f>IF('EXPORT Graph'!$B$10=1,P113,VLOOKUP($P113,'led3'!$E$2:$AD$200,'EXPORT Graph'!$B$10+3,FALSE))</f>
        <v>#N/A</v>
      </c>
      <c r="X113" t="e">
        <f>IF(#REF!=1,P113,VLOOKUP($P113,'led1'!$E$3:$AE$220,#REF!+3,FALSE))</f>
        <v>#REF!</v>
      </c>
      <c r="Y113" t="e">
        <f>IF(#REF!=1,P113,VLOOKUP($P113,'led2'!$E$2:$AE$200,#REF!+3,FALSE))</f>
        <v>#REF!</v>
      </c>
      <c r="Z113" t="e">
        <f>IF(#REF!=1,P113,VLOOKUP($P113,'led3'!$E$2:$AD$200,#REF!+3,FALSE))</f>
        <v>#REF!</v>
      </c>
      <c r="AA113" t="e">
        <f>VLOOKUP($P113,'led1'!$E$3:$AE$220,CHARACTERIZE!$D$1+3,FALSE)</f>
        <v>#N/A</v>
      </c>
      <c r="AB113" t="e">
        <f>VLOOKUP($P113,'led2'!$E$2:$AE$200,CHARACTERIZE!$D$1+3,FALSE)</f>
        <v>#N/A</v>
      </c>
      <c r="AC113" t="e">
        <f>VLOOKUP($P113,'led3'!$E$2:$AD$200,CHARACTERIZE!$D$1+3,FALSE)</f>
        <v>#N/A</v>
      </c>
      <c r="AE113" t="e">
        <f>IF(#REF!=1,P113,VLOOKUP($P113,'led1'!$E$3:$AE$220,#REF!+3,FALSE))</f>
        <v>#REF!</v>
      </c>
      <c r="AF113" t="e">
        <f>IF(#REF!=1,P113,VLOOKUP($P113,'led2'!$E$2:$AE$200,#REF!+3,FALSE))</f>
        <v>#REF!</v>
      </c>
      <c r="AG113" t="e">
        <f>IF(#REF!=1,P113,VLOOKUP($P113,'led3'!$E$2:$AD$200,#REF!+3,FALSE))</f>
        <v>#REF!</v>
      </c>
      <c r="AH113" t="e">
        <f>VLOOKUP($P113,'led1'!$E$3:$AE$220,CHARACTERIZE!$E$1+3,FALSE)</f>
        <v>#N/A</v>
      </c>
      <c r="AI113" t="e">
        <f>VLOOKUP($P113,'led2'!$E$2:$AE$200,CHARACTERIZE!$E$1+3,FALSE)</f>
        <v>#N/A</v>
      </c>
      <c r="AJ113" t="e">
        <f>VLOOKUP($P113,'led3'!$E$2:$AD$200,CHARACTERIZE!$E$1+3,FALSE)</f>
        <v>#N/A</v>
      </c>
      <c r="AL113" t="e">
        <f>IF(#REF!=1,P113,VLOOKUP($P113,'led1'!$E$3:$AE$220,#REF!+3,FALSE))</f>
        <v>#REF!</v>
      </c>
      <c r="AM113" t="e">
        <f>IF(#REF!=1,P113,VLOOKUP($P113,'led2'!$E$2:$AE$200,#REF!+3,FALSE))</f>
        <v>#REF!</v>
      </c>
      <c r="AN113" t="e">
        <f>IF(#REF!=1,P113,VLOOKUP($P113,'led3'!$E$2:$AD$200,#REF!+3,FALSE))</f>
        <v>#REF!</v>
      </c>
      <c r="AO113" t="e">
        <f>VLOOKUP($P113,'led1'!$E$3:$AE$220,CHARACTERIZE!$F$1+3,FALSE)</f>
        <v>#N/A</v>
      </c>
      <c r="AP113" t="e">
        <f>VLOOKUP($P113,'led2'!$E$2:$AE$200,CHARACTERIZE!$F$1+3,FALSE)</f>
        <v>#N/A</v>
      </c>
      <c r="AQ113" t="e">
        <f>VLOOKUP($P113,'led3'!$E$2:$AD$200,CHARACTERIZE!$F$1+3,FALSE)</f>
        <v>#N/A</v>
      </c>
    </row>
    <row r="114" spans="16:43">
      <c r="P114" s="3">
        <v>1.25</v>
      </c>
      <c r="Q114" t="e">
        <f>IF('EXPORT Graph'!$B$11=1,P114,VLOOKUP($P114,'led1'!$E$3:$AE$220,'EXPORT Graph'!$B$11+3,FALSE))</f>
        <v>#N/A</v>
      </c>
      <c r="R114" t="e">
        <f>IF('EXPORT Graph'!$B$11=1,P114,VLOOKUP($P114,'led2'!$E$2:$AE$200,'EXPORT Graph'!$B$11+3,FALSE))</f>
        <v>#N/A</v>
      </c>
      <c r="S114" t="e">
        <f>IF('EXPORT Graph'!$B$11=1,P114,VLOOKUP($P114,'led3'!$E$2:$AD$200,'EXPORT Graph'!$B$11+3,FALSE))</f>
        <v>#N/A</v>
      </c>
      <c r="T114" t="e">
        <f>IF('EXPORT Graph'!$B$10=1,P114,VLOOKUP($P114,'led1'!$E$3:$AE$220,'EXPORT Graph'!$B$10+3,FALSE))</f>
        <v>#N/A</v>
      </c>
      <c r="U114" t="e">
        <f>IF('EXPORT Graph'!$B$10=1,P114,VLOOKUP($P114,'led2'!$E$2:$AE$200,'EXPORT Graph'!$B$10+3,FALSE))</f>
        <v>#N/A</v>
      </c>
      <c r="V114" t="e">
        <f>IF('EXPORT Graph'!$B$10=1,P114,VLOOKUP($P114,'led3'!$E$2:$AD$200,'EXPORT Graph'!$B$10+3,FALSE))</f>
        <v>#N/A</v>
      </c>
      <c r="X114" t="e">
        <f>IF(#REF!=1,P114,VLOOKUP($P114,'led1'!$E$3:$AE$220,#REF!+3,FALSE))</f>
        <v>#REF!</v>
      </c>
      <c r="Y114" t="e">
        <f>IF(#REF!=1,P114,VLOOKUP($P114,'led2'!$E$2:$AE$200,#REF!+3,FALSE))</f>
        <v>#REF!</v>
      </c>
      <c r="Z114" t="e">
        <f>IF(#REF!=1,P114,VLOOKUP($P114,'led3'!$E$2:$AD$200,#REF!+3,FALSE))</f>
        <v>#REF!</v>
      </c>
      <c r="AA114" t="e">
        <f>VLOOKUP($P114,'led1'!$E$3:$AE$220,CHARACTERIZE!$D$1+3,FALSE)</f>
        <v>#N/A</v>
      </c>
      <c r="AB114" t="e">
        <f>VLOOKUP($P114,'led2'!$E$2:$AE$200,CHARACTERIZE!$D$1+3,FALSE)</f>
        <v>#N/A</v>
      </c>
      <c r="AC114" t="e">
        <f>VLOOKUP($P114,'led3'!$E$2:$AD$200,CHARACTERIZE!$D$1+3,FALSE)</f>
        <v>#N/A</v>
      </c>
      <c r="AE114" t="e">
        <f>IF(#REF!=1,P114,VLOOKUP($P114,'led1'!$E$3:$AE$220,#REF!+3,FALSE))</f>
        <v>#REF!</v>
      </c>
      <c r="AF114" t="e">
        <f>IF(#REF!=1,P114,VLOOKUP($P114,'led2'!$E$2:$AE$200,#REF!+3,FALSE))</f>
        <v>#REF!</v>
      </c>
      <c r="AG114" t="e">
        <f>IF(#REF!=1,P114,VLOOKUP($P114,'led3'!$E$2:$AD$200,#REF!+3,FALSE))</f>
        <v>#REF!</v>
      </c>
      <c r="AH114" t="e">
        <f>VLOOKUP($P114,'led1'!$E$3:$AE$220,CHARACTERIZE!$E$1+3,FALSE)</f>
        <v>#N/A</v>
      </c>
      <c r="AI114" t="e">
        <f>VLOOKUP($P114,'led2'!$E$2:$AE$200,CHARACTERIZE!$E$1+3,FALSE)</f>
        <v>#N/A</v>
      </c>
      <c r="AJ114" t="e">
        <f>VLOOKUP($P114,'led3'!$E$2:$AD$200,CHARACTERIZE!$E$1+3,FALSE)</f>
        <v>#N/A</v>
      </c>
      <c r="AL114" t="e">
        <f>IF(#REF!=1,P114,VLOOKUP($P114,'led1'!$E$3:$AE$220,#REF!+3,FALSE))</f>
        <v>#REF!</v>
      </c>
      <c r="AM114" t="e">
        <f>IF(#REF!=1,P114,VLOOKUP($P114,'led2'!$E$2:$AE$200,#REF!+3,FALSE))</f>
        <v>#REF!</v>
      </c>
      <c r="AN114" t="e">
        <f>IF(#REF!=1,P114,VLOOKUP($P114,'led3'!$E$2:$AD$200,#REF!+3,FALSE))</f>
        <v>#REF!</v>
      </c>
      <c r="AO114" t="e">
        <f>VLOOKUP($P114,'led1'!$E$3:$AE$220,CHARACTERIZE!$F$1+3,FALSE)</f>
        <v>#N/A</v>
      </c>
      <c r="AP114" t="e">
        <f>VLOOKUP($P114,'led2'!$E$2:$AE$200,CHARACTERIZE!$F$1+3,FALSE)</f>
        <v>#N/A</v>
      </c>
      <c r="AQ114" t="e">
        <f>VLOOKUP($P114,'led3'!$E$2:$AD$200,CHARACTERIZE!$F$1+3,FALSE)</f>
        <v>#N/A</v>
      </c>
    </row>
    <row r="115" spans="16:43">
      <c r="P115" s="3">
        <v>1.3</v>
      </c>
      <c r="Q115" t="e">
        <f>IF('EXPORT Graph'!$B$11=1,P115,VLOOKUP($P115,'led1'!$E$3:$AE$220,'EXPORT Graph'!$B$11+3,FALSE))</f>
        <v>#N/A</v>
      </c>
      <c r="R115" t="e">
        <f>IF('EXPORT Graph'!$B$11=1,P115,VLOOKUP($P115,'led2'!$E$2:$AE$200,'EXPORT Graph'!$B$11+3,FALSE))</f>
        <v>#N/A</v>
      </c>
      <c r="S115" t="e">
        <f>IF('EXPORT Graph'!$B$11=1,P115,VLOOKUP($P115,'led3'!$E$2:$AD$200,'EXPORT Graph'!$B$11+3,FALSE))</f>
        <v>#N/A</v>
      </c>
      <c r="T115" t="e">
        <f>IF('EXPORT Graph'!$B$10=1,P115,VLOOKUP($P115,'led1'!$E$3:$AE$220,'EXPORT Graph'!$B$10+3,FALSE))</f>
        <v>#N/A</v>
      </c>
      <c r="U115" t="e">
        <f>IF('EXPORT Graph'!$B$10=1,P115,VLOOKUP($P115,'led2'!$E$2:$AE$200,'EXPORT Graph'!$B$10+3,FALSE))</f>
        <v>#N/A</v>
      </c>
      <c r="V115" t="e">
        <f>IF('EXPORT Graph'!$B$10=1,P115,VLOOKUP($P115,'led3'!$E$2:$AD$200,'EXPORT Graph'!$B$10+3,FALSE))</f>
        <v>#N/A</v>
      </c>
      <c r="X115" t="e">
        <f>IF(#REF!=1,P115,VLOOKUP($P115,'led1'!$E$3:$AE$220,#REF!+3,FALSE))</f>
        <v>#REF!</v>
      </c>
      <c r="Y115" t="e">
        <f>IF(#REF!=1,P115,VLOOKUP($P115,'led2'!$E$2:$AE$200,#REF!+3,FALSE))</f>
        <v>#REF!</v>
      </c>
      <c r="Z115" t="e">
        <f>IF(#REF!=1,P115,VLOOKUP($P115,'led3'!$E$2:$AD$200,#REF!+3,FALSE))</f>
        <v>#REF!</v>
      </c>
      <c r="AA115" t="e">
        <f>VLOOKUP($P115,'led1'!$E$3:$AE$220,CHARACTERIZE!$D$1+3,FALSE)</f>
        <v>#N/A</v>
      </c>
      <c r="AB115" t="e">
        <f>VLOOKUP($P115,'led2'!$E$2:$AE$200,CHARACTERIZE!$D$1+3,FALSE)</f>
        <v>#N/A</v>
      </c>
      <c r="AC115" t="e">
        <f>VLOOKUP($P115,'led3'!$E$2:$AD$200,CHARACTERIZE!$D$1+3,FALSE)</f>
        <v>#N/A</v>
      </c>
      <c r="AE115" t="e">
        <f>IF(#REF!=1,P115,VLOOKUP($P115,'led1'!$E$3:$AE$220,#REF!+3,FALSE))</f>
        <v>#REF!</v>
      </c>
      <c r="AF115" t="e">
        <f>IF(#REF!=1,P115,VLOOKUP($P115,'led2'!$E$2:$AE$200,#REF!+3,FALSE))</f>
        <v>#REF!</v>
      </c>
      <c r="AG115" t="e">
        <f>IF(#REF!=1,P115,VLOOKUP($P115,'led3'!$E$2:$AD$200,#REF!+3,FALSE))</f>
        <v>#REF!</v>
      </c>
      <c r="AH115" t="e">
        <f>VLOOKUP($P115,'led1'!$E$3:$AE$220,CHARACTERIZE!$E$1+3,FALSE)</f>
        <v>#N/A</v>
      </c>
      <c r="AI115" t="e">
        <f>VLOOKUP($P115,'led2'!$E$2:$AE$200,CHARACTERIZE!$E$1+3,FALSE)</f>
        <v>#N/A</v>
      </c>
      <c r="AJ115" t="e">
        <f>VLOOKUP($P115,'led3'!$E$2:$AD$200,CHARACTERIZE!$E$1+3,FALSE)</f>
        <v>#N/A</v>
      </c>
      <c r="AL115" t="e">
        <f>IF(#REF!=1,P115,VLOOKUP($P115,'led1'!$E$3:$AE$220,#REF!+3,FALSE))</f>
        <v>#REF!</v>
      </c>
      <c r="AM115" t="e">
        <f>IF(#REF!=1,P115,VLOOKUP($P115,'led2'!$E$2:$AE$200,#REF!+3,FALSE))</f>
        <v>#REF!</v>
      </c>
      <c r="AN115" t="e">
        <f>IF(#REF!=1,P115,VLOOKUP($P115,'led3'!$E$2:$AD$200,#REF!+3,FALSE))</f>
        <v>#REF!</v>
      </c>
      <c r="AO115" t="e">
        <f>VLOOKUP($P115,'led1'!$E$3:$AE$220,CHARACTERIZE!$F$1+3,FALSE)</f>
        <v>#N/A</v>
      </c>
      <c r="AP115" t="e">
        <f>VLOOKUP($P115,'led2'!$E$2:$AE$200,CHARACTERIZE!$F$1+3,FALSE)</f>
        <v>#N/A</v>
      </c>
      <c r="AQ115" t="e">
        <f>VLOOKUP($P115,'led3'!$E$2:$AD$200,CHARACTERIZE!$F$1+3,FALSE)</f>
        <v>#N/A</v>
      </c>
    </row>
    <row r="116" spans="16:43">
      <c r="P116" s="3">
        <v>1.35</v>
      </c>
      <c r="Q116" t="e">
        <f>IF('EXPORT Graph'!$B$11=1,P116,VLOOKUP($P116,'led1'!$E$3:$AE$220,'EXPORT Graph'!$B$11+3,FALSE))</f>
        <v>#N/A</v>
      </c>
      <c r="R116" t="e">
        <f>IF('EXPORT Graph'!$B$11=1,P116,VLOOKUP($P116,'led2'!$E$2:$AE$200,'EXPORT Graph'!$B$11+3,FALSE))</f>
        <v>#N/A</v>
      </c>
      <c r="S116" t="e">
        <f>IF('EXPORT Graph'!$B$11=1,P116,VLOOKUP($P116,'led3'!$E$2:$AD$200,'EXPORT Graph'!$B$11+3,FALSE))</f>
        <v>#N/A</v>
      </c>
      <c r="T116" t="e">
        <f>IF('EXPORT Graph'!$B$10=1,P116,VLOOKUP($P116,'led1'!$E$3:$AE$220,'EXPORT Graph'!$B$10+3,FALSE))</f>
        <v>#N/A</v>
      </c>
      <c r="U116" t="e">
        <f>IF('EXPORT Graph'!$B$10=1,P116,VLOOKUP($P116,'led2'!$E$2:$AE$200,'EXPORT Graph'!$B$10+3,FALSE))</f>
        <v>#N/A</v>
      </c>
      <c r="V116" t="e">
        <f>IF('EXPORT Graph'!$B$10=1,P116,VLOOKUP($P116,'led3'!$E$2:$AD$200,'EXPORT Graph'!$B$10+3,FALSE))</f>
        <v>#N/A</v>
      </c>
      <c r="X116" t="e">
        <f>IF(#REF!=1,P116,VLOOKUP($P116,'led1'!$E$3:$AE$220,#REF!+3,FALSE))</f>
        <v>#REF!</v>
      </c>
      <c r="Y116" t="e">
        <f>IF(#REF!=1,P116,VLOOKUP($P116,'led2'!$E$2:$AE$200,#REF!+3,FALSE))</f>
        <v>#REF!</v>
      </c>
      <c r="Z116" t="e">
        <f>IF(#REF!=1,P116,VLOOKUP($P116,'led3'!$E$2:$AD$200,#REF!+3,FALSE))</f>
        <v>#REF!</v>
      </c>
      <c r="AA116" t="e">
        <f>VLOOKUP($P116,'led1'!$E$3:$AE$220,CHARACTERIZE!$D$1+3,FALSE)</f>
        <v>#N/A</v>
      </c>
      <c r="AB116" t="e">
        <f>VLOOKUP($P116,'led2'!$E$2:$AE$200,CHARACTERIZE!$D$1+3,FALSE)</f>
        <v>#N/A</v>
      </c>
      <c r="AC116" t="e">
        <f>VLOOKUP($P116,'led3'!$E$2:$AD$200,CHARACTERIZE!$D$1+3,FALSE)</f>
        <v>#N/A</v>
      </c>
      <c r="AE116" t="e">
        <f>IF(#REF!=1,P116,VLOOKUP($P116,'led1'!$E$3:$AE$220,#REF!+3,FALSE))</f>
        <v>#REF!</v>
      </c>
      <c r="AF116" t="e">
        <f>IF(#REF!=1,P116,VLOOKUP($P116,'led2'!$E$2:$AE$200,#REF!+3,FALSE))</f>
        <v>#REF!</v>
      </c>
      <c r="AG116" t="e">
        <f>IF(#REF!=1,P116,VLOOKUP($P116,'led3'!$E$2:$AD$200,#REF!+3,FALSE))</f>
        <v>#REF!</v>
      </c>
      <c r="AH116" t="e">
        <f>VLOOKUP($P116,'led1'!$E$3:$AE$220,CHARACTERIZE!$E$1+3,FALSE)</f>
        <v>#N/A</v>
      </c>
      <c r="AI116" t="e">
        <f>VLOOKUP($P116,'led2'!$E$2:$AE$200,CHARACTERIZE!$E$1+3,FALSE)</f>
        <v>#N/A</v>
      </c>
      <c r="AJ116" t="e">
        <f>VLOOKUP($P116,'led3'!$E$2:$AD$200,CHARACTERIZE!$E$1+3,FALSE)</f>
        <v>#N/A</v>
      </c>
      <c r="AL116" t="e">
        <f>IF(#REF!=1,P116,VLOOKUP($P116,'led1'!$E$3:$AE$220,#REF!+3,FALSE))</f>
        <v>#REF!</v>
      </c>
      <c r="AM116" t="e">
        <f>IF(#REF!=1,P116,VLOOKUP($P116,'led2'!$E$2:$AE$200,#REF!+3,FALSE))</f>
        <v>#REF!</v>
      </c>
      <c r="AN116" t="e">
        <f>IF(#REF!=1,P116,VLOOKUP($P116,'led3'!$E$2:$AD$200,#REF!+3,FALSE))</f>
        <v>#REF!</v>
      </c>
      <c r="AO116" t="e">
        <f>VLOOKUP($P116,'led1'!$E$3:$AE$220,CHARACTERIZE!$F$1+3,FALSE)</f>
        <v>#N/A</v>
      </c>
      <c r="AP116" t="e">
        <f>VLOOKUP($P116,'led2'!$E$2:$AE$200,CHARACTERIZE!$F$1+3,FALSE)</f>
        <v>#N/A</v>
      </c>
      <c r="AQ116" t="e">
        <f>VLOOKUP($P116,'led3'!$E$2:$AD$200,CHARACTERIZE!$F$1+3,FALSE)</f>
        <v>#N/A</v>
      </c>
    </row>
    <row r="117" spans="16:43">
      <c r="P117" s="3">
        <v>1.4</v>
      </c>
      <c r="Q117" t="e">
        <f>IF('EXPORT Graph'!$B$11=1,P117,VLOOKUP($P117,'led1'!$E$3:$AE$220,'EXPORT Graph'!$B$11+3,FALSE))</f>
        <v>#N/A</v>
      </c>
      <c r="R117" t="e">
        <f>IF('EXPORT Graph'!$B$11=1,P117,VLOOKUP($P117,'led2'!$E$2:$AE$200,'EXPORT Graph'!$B$11+3,FALSE))</f>
        <v>#N/A</v>
      </c>
      <c r="S117" t="e">
        <f>IF('EXPORT Graph'!$B$11=1,P117,VLOOKUP($P117,'led3'!$E$2:$AD$200,'EXPORT Graph'!$B$11+3,FALSE))</f>
        <v>#N/A</v>
      </c>
      <c r="T117" t="e">
        <f>IF('EXPORT Graph'!$B$10=1,P117,VLOOKUP($P117,'led1'!$E$3:$AE$220,'EXPORT Graph'!$B$10+3,FALSE))</f>
        <v>#N/A</v>
      </c>
      <c r="U117" t="e">
        <f>IF('EXPORT Graph'!$B$10=1,P117,VLOOKUP($P117,'led2'!$E$2:$AE$200,'EXPORT Graph'!$B$10+3,FALSE))</f>
        <v>#N/A</v>
      </c>
      <c r="V117" t="e">
        <f>IF('EXPORT Graph'!$B$10=1,P117,VLOOKUP($P117,'led3'!$E$2:$AD$200,'EXPORT Graph'!$B$10+3,FALSE))</f>
        <v>#N/A</v>
      </c>
      <c r="X117" t="e">
        <f>IF(#REF!=1,P117,VLOOKUP($P117,'led1'!$E$3:$AE$220,#REF!+3,FALSE))</f>
        <v>#REF!</v>
      </c>
      <c r="Y117" t="e">
        <f>IF(#REF!=1,P117,VLOOKUP($P117,'led2'!$E$2:$AE$200,#REF!+3,FALSE))</f>
        <v>#REF!</v>
      </c>
      <c r="Z117" t="e">
        <f>IF(#REF!=1,P117,VLOOKUP($P117,'led3'!$E$2:$AD$200,#REF!+3,FALSE))</f>
        <v>#REF!</v>
      </c>
      <c r="AA117" t="e">
        <f>VLOOKUP($P117,'led1'!$E$3:$AE$220,CHARACTERIZE!$D$1+3,FALSE)</f>
        <v>#N/A</v>
      </c>
      <c r="AB117" t="e">
        <f>VLOOKUP($P117,'led2'!$E$2:$AE$200,CHARACTERIZE!$D$1+3,FALSE)</f>
        <v>#N/A</v>
      </c>
      <c r="AC117" t="e">
        <f>VLOOKUP($P117,'led3'!$E$2:$AD$200,CHARACTERIZE!$D$1+3,FALSE)</f>
        <v>#N/A</v>
      </c>
      <c r="AE117" t="e">
        <f>IF(#REF!=1,P117,VLOOKUP($P117,'led1'!$E$3:$AE$220,#REF!+3,FALSE))</f>
        <v>#REF!</v>
      </c>
      <c r="AF117" t="e">
        <f>IF(#REF!=1,P117,VLOOKUP($P117,'led2'!$E$2:$AE$200,#REF!+3,FALSE))</f>
        <v>#REF!</v>
      </c>
      <c r="AG117" t="e">
        <f>IF(#REF!=1,P117,VLOOKUP($P117,'led3'!$E$2:$AD$200,#REF!+3,FALSE))</f>
        <v>#REF!</v>
      </c>
      <c r="AH117" t="e">
        <f>VLOOKUP($P117,'led1'!$E$3:$AE$220,CHARACTERIZE!$E$1+3,FALSE)</f>
        <v>#N/A</v>
      </c>
      <c r="AI117" t="e">
        <f>VLOOKUP($P117,'led2'!$E$2:$AE$200,CHARACTERIZE!$E$1+3,FALSE)</f>
        <v>#N/A</v>
      </c>
      <c r="AJ117" t="e">
        <f>VLOOKUP($P117,'led3'!$E$2:$AD$200,CHARACTERIZE!$E$1+3,FALSE)</f>
        <v>#N/A</v>
      </c>
      <c r="AL117" t="e">
        <f>IF(#REF!=1,P117,VLOOKUP($P117,'led1'!$E$3:$AE$220,#REF!+3,FALSE))</f>
        <v>#REF!</v>
      </c>
      <c r="AM117" t="e">
        <f>IF(#REF!=1,P117,VLOOKUP($P117,'led2'!$E$2:$AE$200,#REF!+3,FALSE))</f>
        <v>#REF!</v>
      </c>
      <c r="AN117" t="e">
        <f>IF(#REF!=1,P117,VLOOKUP($P117,'led3'!$E$2:$AD$200,#REF!+3,FALSE))</f>
        <v>#REF!</v>
      </c>
      <c r="AO117" t="e">
        <f>VLOOKUP($P117,'led1'!$E$3:$AE$220,CHARACTERIZE!$F$1+3,FALSE)</f>
        <v>#N/A</v>
      </c>
      <c r="AP117" t="e">
        <f>VLOOKUP($P117,'led2'!$E$2:$AE$200,CHARACTERIZE!$F$1+3,FALSE)</f>
        <v>#N/A</v>
      </c>
      <c r="AQ117" t="e">
        <f>VLOOKUP($P117,'led3'!$E$2:$AD$200,CHARACTERIZE!$F$1+3,FALSE)</f>
        <v>#N/A</v>
      </c>
    </row>
    <row r="118" spans="16:43">
      <c r="P118" s="3">
        <v>1.45</v>
      </c>
      <c r="Q118" t="e">
        <f>IF('EXPORT Graph'!$B$11=1,P118,VLOOKUP($P118,'led1'!$E$3:$AE$220,'EXPORT Graph'!$B$11+3,FALSE))</f>
        <v>#N/A</v>
      </c>
      <c r="R118" t="e">
        <f>IF('EXPORT Graph'!$B$11=1,P118,VLOOKUP($P118,'led2'!$E$2:$AE$200,'EXPORT Graph'!$B$11+3,FALSE))</f>
        <v>#N/A</v>
      </c>
      <c r="S118" t="e">
        <f>IF('EXPORT Graph'!$B$11=1,P118,VLOOKUP($P118,'led3'!$E$2:$AD$200,'EXPORT Graph'!$B$11+3,FALSE))</f>
        <v>#N/A</v>
      </c>
      <c r="T118" t="e">
        <f>IF('EXPORT Graph'!$B$10=1,P118,VLOOKUP($P118,'led1'!$E$3:$AE$220,'EXPORT Graph'!$B$10+3,FALSE))</f>
        <v>#N/A</v>
      </c>
      <c r="U118" t="e">
        <f>IF('EXPORT Graph'!$B$10=1,P118,VLOOKUP($P118,'led2'!$E$2:$AE$200,'EXPORT Graph'!$B$10+3,FALSE))</f>
        <v>#N/A</v>
      </c>
      <c r="V118" t="e">
        <f>IF('EXPORT Graph'!$B$10=1,P118,VLOOKUP($P118,'led3'!$E$2:$AD$200,'EXPORT Graph'!$B$10+3,FALSE))</f>
        <v>#N/A</v>
      </c>
      <c r="X118" t="e">
        <f>IF(#REF!=1,P118,VLOOKUP($P118,'led1'!$E$3:$AE$220,#REF!+3,FALSE))</f>
        <v>#REF!</v>
      </c>
      <c r="Y118" t="e">
        <f>IF(#REF!=1,P118,VLOOKUP($P118,'led2'!$E$2:$AE$200,#REF!+3,FALSE))</f>
        <v>#REF!</v>
      </c>
      <c r="Z118" t="e">
        <f>IF(#REF!=1,P118,VLOOKUP($P118,'led3'!$E$2:$AD$200,#REF!+3,FALSE))</f>
        <v>#REF!</v>
      </c>
      <c r="AA118" t="e">
        <f>VLOOKUP($P118,'led1'!$E$3:$AE$220,CHARACTERIZE!$D$1+3,FALSE)</f>
        <v>#N/A</v>
      </c>
      <c r="AB118" t="e">
        <f>VLOOKUP($P118,'led2'!$E$2:$AE$200,CHARACTERIZE!$D$1+3,FALSE)</f>
        <v>#N/A</v>
      </c>
      <c r="AC118" t="e">
        <f>VLOOKUP($P118,'led3'!$E$2:$AD$200,CHARACTERIZE!$D$1+3,FALSE)</f>
        <v>#N/A</v>
      </c>
      <c r="AE118" t="e">
        <f>IF(#REF!=1,P118,VLOOKUP($P118,'led1'!$E$3:$AE$220,#REF!+3,FALSE))</f>
        <v>#REF!</v>
      </c>
      <c r="AF118" t="e">
        <f>IF(#REF!=1,P118,VLOOKUP($P118,'led2'!$E$2:$AE$200,#REF!+3,FALSE))</f>
        <v>#REF!</v>
      </c>
      <c r="AG118" t="e">
        <f>IF(#REF!=1,P118,VLOOKUP($P118,'led3'!$E$2:$AD$200,#REF!+3,FALSE))</f>
        <v>#REF!</v>
      </c>
      <c r="AH118" t="e">
        <f>VLOOKUP($P118,'led1'!$E$3:$AE$220,CHARACTERIZE!$E$1+3,FALSE)</f>
        <v>#N/A</v>
      </c>
      <c r="AI118" t="e">
        <f>VLOOKUP($P118,'led2'!$E$2:$AE$200,CHARACTERIZE!$E$1+3,FALSE)</f>
        <v>#N/A</v>
      </c>
      <c r="AJ118" t="e">
        <f>VLOOKUP($P118,'led3'!$E$2:$AD$200,CHARACTERIZE!$E$1+3,FALSE)</f>
        <v>#N/A</v>
      </c>
      <c r="AL118" t="e">
        <f>IF(#REF!=1,P118,VLOOKUP($P118,'led1'!$E$3:$AE$220,#REF!+3,FALSE))</f>
        <v>#REF!</v>
      </c>
      <c r="AM118" t="e">
        <f>IF(#REF!=1,P118,VLOOKUP($P118,'led2'!$E$2:$AE$200,#REF!+3,FALSE))</f>
        <v>#REF!</v>
      </c>
      <c r="AN118" t="e">
        <f>IF(#REF!=1,P118,VLOOKUP($P118,'led3'!$E$2:$AD$200,#REF!+3,FALSE))</f>
        <v>#REF!</v>
      </c>
      <c r="AO118" t="e">
        <f>VLOOKUP($P118,'led1'!$E$3:$AE$220,CHARACTERIZE!$F$1+3,FALSE)</f>
        <v>#N/A</v>
      </c>
      <c r="AP118" t="e">
        <f>VLOOKUP($P118,'led2'!$E$2:$AE$200,CHARACTERIZE!$F$1+3,FALSE)</f>
        <v>#N/A</v>
      </c>
      <c r="AQ118" t="e">
        <f>VLOOKUP($P118,'led3'!$E$2:$AD$200,CHARACTERIZE!$F$1+3,FALSE)</f>
        <v>#N/A</v>
      </c>
    </row>
    <row r="119" spans="16:43">
      <c r="P119" s="3">
        <v>1.5</v>
      </c>
      <c r="Q119" t="e">
        <f>IF('EXPORT Graph'!$B$11=1,P119,VLOOKUP($P119,'led1'!$E$3:$AE$220,'EXPORT Graph'!$B$11+3,FALSE))</f>
        <v>#N/A</v>
      </c>
      <c r="R119" t="e">
        <f>IF('EXPORT Graph'!$B$11=1,P119,VLOOKUP($P119,'led2'!$E$2:$AE$200,'EXPORT Graph'!$B$11+3,FALSE))</f>
        <v>#N/A</v>
      </c>
      <c r="S119" t="e">
        <f>IF('EXPORT Graph'!$B$11=1,P119,VLOOKUP($P119,'led3'!$E$2:$AD$200,'EXPORT Graph'!$B$11+3,FALSE))</f>
        <v>#N/A</v>
      </c>
      <c r="T119" t="e">
        <f>IF('EXPORT Graph'!$B$10=1,P119,VLOOKUP($P119,'led1'!$E$3:$AE$220,'EXPORT Graph'!$B$10+3,FALSE))</f>
        <v>#N/A</v>
      </c>
      <c r="U119" t="e">
        <f>IF('EXPORT Graph'!$B$10=1,P119,VLOOKUP($P119,'led2'!$E$2:$AE$200,'EXPORT Graph'!$B$10+3,FALSE))</f>
        <v>#N/A</v>
      </c>
      <c r="V119" t="e">
        <f>IF('EXPORT Graph'!$B$10=1,P119,VLOOKUP($P119,'led3'!$E$2:$AD$200,'EXPORT Graph'!$B$10+3,FALSE))</f>
        <v>#N/A</v>
      </c>
      <c r="X119" t="e">
        <f>IF(#REF!=1,P119,VLOOKUP($P119,'led1'!$E$3:$AE$220,#REF!+3,FALSE))</f>
        <v>#REF!</v>
      </c>
      <c r="Y119" t="e">
        <f>IF(#REF!=1,P119,VLOOKUP($P119,'led2'!$E$2:$AE$200,#REF!+3,FALSE))</f>
        <v>#REF!</v>
      </c>
      <c r="Z119" t="e">
        <f>IF(#REF!=1,P119,VLOOKUP($P119,'led3'!$E$2:$AD$200,#REF!+3,FALSE))</f>
        <v>#REF!</v>
      </c>
      <c r="AA119" t="e">
        <f>VLOOKUP($P119,'led1'!$E$3:$AE$220,CHARACTERIZE!$D$1+3,FALSE)</f>
        <v>#N/A</v>
      </c>
      <c r="AB119" t="e">
        <f>VLOOKUP($P119,'led2'!$E$2:$AE$200,CHARACTERIZE!$D$1+3,FALSE)</f>
        <v>#N/A</v>
      </c>
      <c r="AC119" t="e">
        <f>VLOOKUP($P119,'led3'!$E$2:$AD$200,CHARACTERIZE!$D$1+3,FALSE)</f>
        <v>#N/A</v>
      </c>
      <c r="AE119" t="e">
        <f>IF(#REF!=1,P119,VLOOKUP($P119,'led1'!$E$3:$AE$220,#REF!+3,FALSE))</f>
        <v>#REF!</v>
      </c>
      <c r="AF119" t="e">
        <f>IF(#REF!=1,P119,VLOOKUP($P119,'led2'!$E$2:$AE$200,#REF!+3,FALSE))</f>
        <v>#REF!</v>
      </c>
      <c r="AG119" t="e">
        <f>IF(#REF!=1,P119,VLOOKUP($P119,'led3'!$E$2:$AD$200,#REF!+3,FALSE))</f>
        <v>#REF!</v>
      </c>
      <c r="AH119" t="e">
        <f>VLOOKUP($P119,'led1'!$E$3:$AE$220,CHARACTERIZE!$E$1+3,FALSE)</f>
        <v>#N/A</v>
      </c>
      <c r="AI119" t="e">
        <f>VLOOKUP($P119,'led2'!$E$2:$AE$200,CHARACTERIZE!$E$1+3,FALSE)</f>
        <v>#N/A</v>
      </c>
      <c r="AJ119" t="e">
        <f>VLOOKUP($P119,'led3'!$E$2:$AD$200,CHARACTERIZE!$E$1+3,FALSE)</f>
        <v>#N/A</v>
      </c>
      <c r="AL119" t="e">
        <f>IF(#REF!=1,P119,VLOOKUP($P119,'led1'!$E$3:$AE$220,#REF!+3,FALSE))</f>
        <v>#REF!</v>
      </c>
      <c r="AM119" t="e">
        <f>IF(#REF!=1,P119,VLOOKUP($P119,'led2'!$E$2:$AE$200,#REF!+3,FALSE))</f>
        <v>#REF!</v>
      </c>
      <c r="AN119" t="e">
        <f>IF(#REF!=1,P119,VLOOKUP($P119,'led3'!$E$2:$AD$200,#REF!+3,FALSE))</f>
        <v>#REF!</v>
      </c>
      <c r="AO119" t="e">
        <f>VLOOKUP($P119,'led1'!$E$3:$AE$220,CHARACTERIZE!$F$1+3,FALSE)</f>
        <v>#N/A</v>
      </c>
      <c r="AP119" t="e">
        <f>VLOOKUP($P119,'led2'!$E$2:$AE$200,CHARACTERIZE!$F$1+3,FALSE)</f>
        <v>#N/A</v>
      </c>
      <c r="AQ119" t="e">
        <f>VLOOKUP($P119,'led3'!$E$2:$AD$200,CHARACTERIZE!$F$1+3,FALSE)</f>
        <v>#N/A</v>
      </c>
    </row>
    <row r="120" spans="16:43">
      <c r="P120" s="3">
        <v>1.55</v>
      </c>
      <c r="Q120" t="e">
        <f>IF('EXPORT Graph'!$B$11=1,P120,VLOOKUP($P120,'led1'!$E$3:$AE$220,'EXPORT Graph'!$B$11+3,FALSE))</f>
        <v>#N/A</v>
      </c>
      <c r="R120" t="e">
        <f>IF('EXPORT Graph'!$B$11=1,P120,VLOOKUP($P120,'led2'!$E$2:$AE$200,'EXPORT Graph'!$B$11+3,FALSE))</f>
        <v>#N/A</v>
      </c>
      <c r="S120" t="e">
        <f>IF('EXPORT Graph'!$B$11=1,P120,VLOOKUP($P120,'led3'!$E$2:$AD$200,'EXPORT Graph'!$B$11+3,FALSE))</f>
        <v>#N/A</v>
      </c>
      <c r="T120" t="e">
        <f>IF('EXPORT Graph'!$B$10=1,P120,VLOOKUP($P120,'led1'!$E$3:$AE$220,'EXPORT Graph'!$B$10+3,FALSE))</f>
        <v>#N/A</v>
      </c>
      <c r="U120" t="e">
        <f>IF('EXPORT Graph'!$B$10=1,P120,VLOOKUP($P120,'led2'!$E$2:$AE$200,'EXPORT Graph'!$B$10+3,FALSE))</f>
        <v>#N/A</v>
      </c>
      <c r="V120" t="e">
        <f>IF('EXPORT Graph'!$B$10=1,P120,VLOOKUP($P120,'led3'!$E$2:$AD$200,'EXPORT Graph'!$B$10+3,FALSE))</f>
        <v>#N/A</v>
      </c>
      <c r="X120" t="e">
        <f>IF(#REF!=1,P120,VLOOKUP($P120,'led1'!$E$3:$AE$220,#REF!+3,FALSE))</f>
        <v>#REF!</v>
      </c>
      <c r="Y120" t="e">
        <f>IF(#REF!=1,P120,VLOOKUP($P120,'led2'!$E$2:$AE$200,#REF!+3,FALSE))</f>
        <v>#REF!</v>
      </c>
      <c r="Z120" t="e">
        <f>IF(#REF!=1,P120,VLOOKUP($P120,'led3'!$E$2:$AD$200,#REF!+3,FALSE))</f>
        <v>#REF!</v>
      </c>
      <c r="AA120" t="e">
        <f>VLOOKUP($P120,'led1'!$E$3:$AE$220,CHARACTERIZE!$D$1+3,FALSE)</f>
        <v>#N/A</v>
      </c>
      <c r="AB120" t="e">
        <f>VLOOKUP($P120,'led2'!$E$2:$AE$200,CHARACTERIZE!$D$1+3,FALSE)</f>
        <v>#N/A</v>
      </c>
      <c r="AC120" t="e">
        <f>VLOOKUP($P120,'led3'!$E$2:$AD$200,CHARACTERIZE!$D$1+3,FALSE)</f>
        <v>#N/A</v>
      </c>
      <c r="AE120" t="e">
        <f>IF(#REF!=1,P120,VLOOKUP($P120,'led1'!$E$3:$AE$220,#REF!+3,FALSE))</f>
        <v>#REF!</v>
      </c>
      <c r="AF120" t="e">
        <f>IF(#REF!=1,P120,VLOOKUP($P120,'led2'!$E$2:$AE$200,#REF!+3,FALSE))</f>
        <v>#REF!</v>
      </c>
      <c r="AG120" t="e">
        <f>IF(#REF!=1,P120,VLOOKUP($P120,'led3'!$E$2:$AD$200,#REF!+3,FALSE))</f>
        <v>#REF!</v>
      </c>
      <c r="AH120" t="e">
        <f>VLOOKUP($P120,'led1'!$E$3:$AE$220,CHARACTERIZE!$E$1+3,FALSE)</f>
        <v>#N/A</v>
      </c>
      <c r="AI120" t="e">
        <f>VLOOKUP($P120,'led2'!$E$2:$AE$200,CHARACTERIZE!$E$1+3,FALSE)</f>
        <v>#N/A</v>
      </c>
      <c r="AJ120" t="e">
        <f>VLOOKUP($P120,'led3'!$E$2:$AD$200,CHARACTERIZE!$E$1+3,FALSE)</f>
        <v>#N/A</v>
      </c>
      <c r="AL120" t="e">
        <f>IF(#REF!=1,P120,VLOOKUP($P120,'led1'!$E$3:$AE$220,#REF!+3,FALSE))</f>
        <v>#REF!</v>
      </c>
      <c r="AM120" t="e">
        <f>IF(#REF!=1,P120,VLOOKUP($P120,'led2'!$E$2:$AE$200,#REF!+3,FALSE))</f>
        <v>#REF!</v>
      </c>
      <c r="AN120" t="e">
        <f>IF(#REF!=1,P120,VLOOKUP($P120,'led3'!$E$2:$AD$200,#REF!+3,FALSE))</f>
        <v>#REF!</v>
      </c>
      <c r="AO120" t="e">
        <f>VLOOKUP($P120,'led1'!$E$3:$AE$220,CHARACTERIZE!$F$1+3,FALSE)</f>
        <v>#N/A</v>
      </c>
      <c r="AP120" t="e">
        <f>VLOOKUP($P120,'led2'!$E$2:$AE$200,CHARACTERIZE!$F$1+3,FALSE)</f>
        <v>#N/A</v>
      </c>
      <c r="AQ120" t="e">
        <f>VLOOKUP($P120,'led3'!$E$2:$AD$200,CHARACTERIZE!$F$1+3,FALSE)</f>
        <v>#N/A</v>
      </c>
    </row>
    <row r="121" spans="16:43">
      <c r="P121" s="3">
        <v>1.6</v>
      </c>
      <c r="Q121" t="e">
        <f>IF('EXPORT Graph'!$B$11=1,P121,VLOOKUP($P121,'led1'!$E$3:$AE$220,'EXPORT Graph'!$B$11+3,FALSE))</f>
        <v>#N/A</v>
      </c>
      <c r="R121" t="e">
        <f>IF('EXPORT Graph'!$B$11=1,P121,VLOOKUP($P121,'led2'!$E$2:$AE$200,'EXPORT Graph'!$B$11+3,FALSE))</f>
        <v>#N/A</v>
      </c>
      <c r="S121" t="e">
        <f>IF('EXPORT Graph'!$B$11=1,P121,VLOOKUP($P121,'led3'!$E$2:$AD$200,'EXPORT Graph'!$B$11+3,FALSE))</f>
        <v>#N/A</v>
      </c>
      <c r="T121" t="e">
        <f>IF('EXPORT Graph'!$B$10=1,P121,VLOOKUP($P121,'led1'!$E$3:$AE$220,'EXPORT Graph'!$B$10+3,FALSE))</f>
        <v>#N/A</v>
      </c>
      <c r="U121" t="e">
        <f>IF('EXPORT Graph'!$B$10=1,P121,VLOOKUP($P121,'led2'!$E$2:$AE$200,'EXPORT Graph'!$B$10+3,FALSE))</f>
        <v>#N/A</v>
      </c>
      <c r="V121" t="e">
        <f>IF('EXPORT Graph'!$B$10=1,P121,VLOOKUP($P121,'led3'!$E$2:$AD$200,'EXPORT Graph'!$B$10+3,FALSE))</f>
        <v>#N/A</v>
      </c>
      <c r="X121" t="e">
        <f>IF(#REF!=1,P121,VLOOKUP($P121,'led1'!$E$3:$AE$220,#REF!+3,FALSE))</f>
        <v>#REF!</v>
      </c>
      <c r="Y121" t="e">
        <f>IF(#REF!=1,P121,VLOOKUP($P121,'led2'!$E$2:$AE$200,#REF!+3,FALSE))</f>
        <v>#REF!</v>
      </c>
      <c r="Z121" t="e">
        <f>IF(#REF!=1,P121,VLOOKUP($P121,'led3'!$E$2:$AD$200,#REF!+3,FALSE))</f>
        <v>#REF!</v>
      </c>
      <c r="AA121" t="e">
        <f>VLOOKUP($P121,'led1'!$E$3:$AE$220,CHARACTERIZE!$D$1+3,FALSE)</f>
        <v>#N/A</v>
      </c>
      <c r="AB121" t="e">
        <f>VLOOKUP($P121,'led2'!$E$2:$AE$200,CHARACTERIZE!$D$1+3,FALSE)</f>
        <v>#N/A</v>
      </c>
      <c r="AC121" t="e">
        <f>VLOOKUP($P121,'led3'!$E$2:$AD$200,CHARACTERIZE!$D$1+3,FALSE)</f>
        <v>#N/A</v>
      </c>
      <c r="AE121" t="e">
        <f>IF(#REF!=1,P121,VLOOKUP($P121,'led1'!$E$3:$AE$220,#REF!+3,FALSE))</f>
        <v>#REF!</v>
      </c>
      <c r="AF121" t="e">
        <f>IF(#REF!=1,P121,VLOOKUP($P121,'led2'!$E$2:$AE$200,#REF!+3,FALSE))</f>
        <v>#REF!</v>
      </c>
      <c r="AG121" t="e">
        <f>IF(#REF!=1,P121,VLOOKUP($P121,'led3'!$E$2:$AD$200,#REF!+3,FALSE))</f>
        <v>#REF!</v>
      </c>
      <c r="AH121" t="e">
        <f>VLOOKUP($P121,'led1'!$E$3:$AE$220,CHARACTERIZE!$E$1+3,FALSE)</f>
        <v>#N/A</v>
      </c>
      <c r="AI121" t="e">
        <f>VLOOKUP($P121,'led2'!$E$2:$AE$200,CHARACTERIZE!$E$1+3,FALSE)</f>
        <v>#N/A</v>
      </c>
      <c r="AJ121" t="e">
        <f>VLOOKUP($P121,'led3'!$E$2:$AD$200,CHARACTERIZE!$E$1+3,FALSE)</f>
        <v>#N/A</v>
      </c>
      <c r="AL121" t="e">
        <f>IF(#REF!=1,P121,VLOOKUP($P121,'led1'!$E$3:$AE$220,#REF!+3,FALSE))</f>
        <v>#REF!</v>
      </c>
      <c r="AM121" t="e">
        <f>IF(#REF!=1,P121,VLOOKUP($P121,'led2'!$E$2:$AE$200,#REF!+3,FALSE))</f>
        <v>#REF!</v>
      </c>
      <c r="AN121" t="e">
        <f>IF(#REF!=1,P121,VLOOKUP($P121,'led3'!$E$2:$AD$200,#REF!+3,FALSE))</f>
        <v>#REF!</v>
      </c>
      <c r="AO121" t="e">
        <f>VLOOKUP($P121,'led1'!$E$3:$AE$220,CHARACTERIZE!$F$1+3,FALSE)</f>
        <v>#N/A</v>
      </c>
      <c r="AP121" t="e">
        <f>VLOOKUP($P121,'led2'!$E$2:$AE$200,CHARACTERIZE!$F$1+3,FALSE)</f>
        <v>#N/A</v>
      </c>
      <c r="AQ121" t="e">
        <f>VLOOKUP($P121,'led3'!$E$2:$AD$200,CHARACTERIZE!$F$1+3,FALSE)</f>
        <v>#N/A</v>
      </c>
    </row>
    <row r="122" spans="16:43">
      <c r="P122" s="3">
        <v>1.65</v>
      </c>
      <c r="Q122" t="e">
        <f>IF('EXPORT Graph'!$B$11=1,P122,VLOOKUP($P122,'led1'!$E$3:$AE$220,'EXPORT Graph'!$B$11+3,FALSE))</f>
        <v>#N/A</v>
      </c>
      <c r="R122" t="e">
        <f>IF('EXPORT Graph'!$B$11=1,P122,VLOOKUP($P122,'led2'!$E$2:$AE$200,'EXPORT Graph'!$B$11+3,FALSE))</f>
        <v>#N/A</v>
      </c>
      <c r="S122" t="e">
        <f>IF('EXPORT Graph'!$B$11=1,P122,VLOOKUP($P122,'led3'!$E$2:$AD$200,'EXPORT Graph'!$B$11+3,FALSE))</f>
        <v>#N/A</v>
      </c>
      <c r="T122" t="e">
        <f>IF('EXPORT Graph'!$B$10=1,P122,VLOOKUP($P122,'led1'!$E$3:$AE$220,'EXPORT Graph'!$B$10+3,FALSE))</f>
        <v>#N/A</v>
      </c>
      <c r="U122" t="e">
        <f>IF('EXPORT Graph'!$B$10=1,P122,VLOOKUP($P122,'led2'!$E$2:$AE$200,'EXPORT Graph'!$B$10+3,FALSE))</f>
        <v>#N/A</v>
      </c>
      <c r="V122" t="e">
        <f>IF('EXPORT Graph'!$B$10=1,P122,VLOOKUP($P122,'led3'!$E$2:$AD$200,'EXPORT Graph'!$B$10+3,FALSE))</f>
        <v>#N/A</v>
      </c>
      <c r="X122" t="e">
        <f>IF(#REF!=1,P122,VLOOKUP($P122,'led1'!$E$3:$AE$220,#REF!+3,FALSE))</f>
        <v>#REF!</v>
      </c>
      <c r="Y122" t="e">
        <f>IF(#REF!=1,P122,VLOOKUP($P122,'led2'!$E$2:$AE$200,#REF!+3,FALSE))</f>
        <v>#REF!</v>
      </c>
      <c r="Z122" t="e">
        <f>IF(#REF!=1,P122,VLOOKUP($P122,'led3'!$E$2:$AD$200,#REF!+3,FALSE))</f>
        <v>#REF!</v>
      </c>
      <c r="AA122" t="e">
        <f>VLOOKUP($P122,'led1'!$E$3:$AE$220,CHARACTERIZE!$D$1+3,FALSE)</f>
        <v>#N/A</v>
      </c>
      <c r="AB122" t="e">
        <f>VLOOKUP($P122,'led2'!$E$2:$AE$200,CHARACTERIZE!$D$1+3,FALSE)</f>
        <v>#N/A</v>
      </c>
      <c r="AC122" t="e">
        <f>VLOOKUP($P122,'led3'!$E$2:$AD$200,CHARACTERIZE!$D$1+3,FALSE)</f>
        <v>#N/A</v>
      </c>
      <c r="AE122" t="e">
        <f>IF(#REF!=1,P122,VLOOKUP($P122,'led1'!$E$3:$AE$220,#REF!+3,FALSE))</f>
        <v>#REF!</v>
      </c>
      <c r="AF122" t="e">
        <f>IF(#REF!=1,P122,VLOOKUP($P122,'led2'!$E$2:$AE$200,#REF!+3,FALSE))</f>
        <v>#REF!</v>
      </c>
      <c r="AG122" t="e">
        <f>IF(#REF!=1,P122,VLOOKUP($P122,'led3'!$E$2:$AD$200,#REF!+3,FALSE))</f>
        <v>#REF!</v>
      </c>
      <c r="AH122" t="e">
        <f>VLOOKUP($P122,'led1'!$E$3:$AE$220,CHARACTERIZE!$E$1+3,FALSE)</f>
        <v>#N/A</v>
      </c>
      <c r="AI122" t="e">
        <f>VLOOKUP($P122,'led2'!$E$2:$AE$200,CHARACTERIZE!$E$1+3,FALSE)</f>
        <v>#N/A</v>
      </c>
      <c r="AJ122" t="e">
        <f>VLOOKUP($P122,'led3'!$E$2:$AD$200,CHARACTERIZE!$E$1+3,FALSE)</f>
        <v>#N/A</v>
      </c>
      <c r="AL122" t="e">
        <f>IF(#REF!=1,P122,VLOOKUP($P122,'led1'!$E$3:$AE$220,#REF!+3,FALSE))</f>
        <v>#REF!</v>
      </c>
      <c r="AM122" t="e">
        <f>IF(#REF!=1,P122,VLOOKUP($P122,'led2'!$E$2:$AE$200,#REF!+3,FALSE))</f>
        <v>#REF!</v>
      </c>
      <c r="AN122" t="e">
        <f>IF(#REF!=1,P122,VLOOKUP($P122,'led3'!$E$2:$AD$200,#REF!+3,FALSE))</f>
        <v>#REF!</v>
      </c>
      <c r="AO122" t="e">
        <f>VLOOKUP($P122,'led1'!$E$3:$AE$220,CHARACTERIZE!$F$1+3,FALSE)</f>
        <v>#N/A</v>
      </c>
      <c r="AP122" t="e">
        <f>VLOOKUP($P122,'led2'!$E$2:$AE$200,CHARACTERIZE!$F$1+3,FALSE)</f>
        <v>#N/A</v>
      </c>
      <c r="AQ122" t="e">
        <f>VLOOKUP($P122,'led3'!$E$2:$AD$200,CHARACTERIZE!$F$1+3,FALSE)</f>
        <v>#N/A</v>
      </c>
    </row>
    <row r="123" spans="16:43">
      <c r="P123" s="3">
        <v>1.7</v>
      </c>
      <c r="Q123" t="e">
        <f>IF('EXPORT Graph'!$B$11=1,P123,VLOOKUP($P123,'led1'!$E$3:$AE$220,'EXPORT Graph'!$B$11+3,FALSE))</f>
        <v>#N/A</v>
      </c>
      <c r="R123" t="e">
        <f>IF('EXPORT Graph'!$B$11=1,P123,VLOOKUP($P123,'led2'!$E$2:$AE$200,'EXPORT Graph'!$B$11+3,FALSE))</f>
        <v>#N/A</v>
      </c>
      <c r="S123" t="e">
        <f>IF('EXPORT Graph'!$B$11=1,P123,VLOOKUP($P123,'led3'!$E$2:$AD$200,'EXPORT Graph'!$B$11+3,FALSE))</f>
        <v>#N/A</v>
      </c>
      <c r="T123" t="e">
        <f>IF('EXPORT Graph'!$B$10=1,P123,VLOOKUP($P123,'led1'!$E$3:$AE$220,'EXPORT Graph'!$B$10+3,FALSE))</f>
        <v>#N/A</v>
      </c>
      <c r="U123" t="e">
        <f>IF('EXPORT Graph'!$B$10=1,P123,VLOOKUP($P123,'led2'!$E$2:$AE$200,'EXPORT Graph'!$B$10+3,FALSE))</f>
        <v>#N/A</v>
      </c>
      <c r="V123" t="e">
        <f>IF('EXPORT Graph'!$B$10=1,P123,VLOOKUP($P123,'led3'!$E$2:$AD$200,'EXPORT Graph'!$B$10+3,FALSE))</f>
        <v>#N/A</v>
      </c>
      <c r="X123" t="e">
        <f>IF(#REF!=1,P123,VLOOKUP($P123,'led1'!$E$3:$AE$220,#REF!+3,FALSE))</f>
        <v>#REF!</v>
      </c>
      <c r="Y123" t="e">
        <f>IF(#REF!=1,P123,VLOOKUP($P123,'led2'!$E$2:$AE$200,#REF!+3,FALSE))</f>
        <v>#REF!</v>
      </c>
      <c r="Z123" t="e">
        <f>IF(#REF!=1,P123,VLOOKUP($P123,'led3'!$E$2:$AD$200,#REF!+3,FALSE))</f>
        <v>#REF!</v>
      </c>
      <c r="AA123" t="e">
        <f>VLOOKUP($P123,'led1'!$E$3:$AE$220,CHARACTERIZE!$D$1+3,FALSE)</f>
        <v>#N/A</v>
      </c>
      <c r="AB123" t="e">
        <f>VLOOKUP($P123,'led2'!$E$2:$AE$200,CHARACTERIZE!$D$1+3,FALSE)</f>
        <v>#N/A</v>
      </c>
      <c r="AC123" t="e">
        <f>VLOOKUP($P123,'led3'!$E$2:$AD$200,CHARACTERIZE!$D$1+3,FALSE)</f>
        <v>#N/A</v>
      </c>
      <c r="AE123" t="e">
        <f>IF(#REF!=1,P123,VLOOKUP($P123,'led1'!$E$3:$AE$220,#REF!+3,FALSE))</f>
        <v>#REF!</v>
      </c>
      <c r="AF123" t="e">
        <f>IF(#REF!=1,P123,VLOOKUP($P123,'led2'!$E$2:$AE$200,#REF!+3,FALSE))</f>
        <v>#REF!</v>
      </c>
      <c r="AG123" t="e">
        <f>IF(#REF!=1,P123,VLOOKUP($P123,'led3'!$E$2:$AD$200,#REF!+3,FALSE))</f>
        <v>#REF!</v>
      </c>
      <c r="AH123" t="e">
        <f>VLOOKUP($P123,'led1'!$E$3:$AE$220,CHARACTERIZE!$E$1+3,FALSE)</f>
        <v>#N/A</v>
      </c>
      <c r="AI123" t="e">
        <f>VLOOKUP($P123,'led2'!$E$2:$AE$200,CHARACTERIZE!$E$1+3,FALSE)</f>
        <v>#N/A</v>
      </c>
      <c r="AJ123" t="e">
        <f>VLOOKUP($P123,'led3'!$E$2:$AD$200,CHARACTERIZE!$E$1+3,FALSE)</f>
        <v>#N/A</v>
      </c>
      <c r="AL123" t="e">
        <f>IF(#REF!=1,P123,VLOOKUP($P123,'led1'!$E$3:$AE$220,#REF!+3,FALSE))</f>
        <v>#REF!</v>
      </c>
      <c r="AM123" t="e">
        <f>IF(#REF!=1,P123,VLOOKUP($P123,'led2'!$E$2:$AE$200,#REF!+3,FALSE))</f>
        <v>#REF!</v>
      </c>
      <c r="AN123" t="e">
        <f>IF(#REF!=1,P123,VLOOKUP($P123,'led3'!$E$2:$AD$200,#REF!+3,FALSE))</f>
        <v>#REF!</v>
      </c>
      <c r="AO123" t="e">
        <f>VLOOKUP($P123,'led1'!$E$3:$AE$220,CHARACTERIZE!$F$1+3,FALSE)</f>
        <v>#N/A</v>
      </c>
      <c r="AP123" t="e">
        <f>VLOOKUP($P123,'led2'!$E$2:$AE$200,CHARACTERIZE!$F$1+3,FALSE)</f>
        <v>#N/A</v>
      </c>
      <c r="AQ123" t="e">
        <f>VLOOKUP($P123,'led3'!$E$2:$AD$200,CHARACTERIZE!$F$1+3,FALSE)</f>
        <v>#N/A</v>
      </c>
    </row>
    <row r="124" spans="16:43">
      <c r="P124" s="3">
        <v>1.8</v>
      </c>
      <c r="Q124" t="e">
        <f>IF('EXPORT Graph'!$B$11=1,P124,VLOOKUP($P124,'led1'!$E$3:$AE$220,'EXPORT Graph'!$B$11+3,FALSE))</f>
        <v>#N/A</v>
      </c>
      <c r="R124" t="e">
        <f>IF('EXPORT Graph'!$B$11=1,P124,VLOOKUP($P124,'led2'!$E$2:$AE$200,'EXPORT Graph'!$B$11+3,FALSE))</f>
        <v>#N/A</v>
      </c>
      <c r="S124" t="e">
        <f>IF('EXPORT Graph'!$B$11=1,P124,VLOOKUP($P124,'led3'!$E$2:$AD$200,'EXPORT Graph'!$B$11+3,FALSE))</f>
        <v>#N/A</v>
      </c>
      <c r="T124" t="e">
        <f>IF('EXPORT Graph'!$B$10=1,P124,VLOOKUP($P124,'led1'!$E$3:$AE$220,'EXPORT Graph'!$B$10+3,FALSE))</f>
        <v>#N/A</v>
      </c>
      <c r="U124" t="e">
        <f>IF('EXPORT Graph'!$B$10=1,P124,VLOOKUP($P124,'led2'!$E$2:$AE$200,'EXPORT Graph'!$B$10+3,FALSE))</f>
        <v>#N/A</v>
      </c>
      <c r="V124" t="e">
        <f>IF('EXPORT Graph'!$B$10=1,P124,VLOOKUP($P124,'led3'!$E$2:$AD$200,'EXPORT Graph'!$B$10+3,FALSE))</f>
        <v>#N/A</v>
      </c>
      <c r="X124" t="e">
        <f>IF(#REF!=1,P124,VLOOKUP($P124,'led1'!$E$3:$AE$220,#REF!+3,FALSE))</f>
        <v>#REF!</v>
      </c>
      <c r="Y124" t="e">
        <f>IF(#REF!=1,P124,VLOOKUP($P124,'led2'!$E$2:$AE$200,#REF!+3,FALSE))</f>
        <v>#REF!</v>
      </c>
      <c r="Z124" t="e">
        <f>IF(#REF!=1,P124,VLOOKUP($P124,'led3'!$E$2:$AD$200,#REF!+3,FALSE))</f>
        <v>#REF!</v>
      </c>
      <c r="AA124" t="e">
        <f>VLOOKUP($P124,'led1'!$E$3:$AE$220,CHARACTERIZE!$D$1+3,FALSE)</f>
        <v>#N/A</v>
      </c>
      <c r="AB124" t="e">
        <f>VLOOKUP($P124,'led2'!$E$2:$AE$200,CHARACTERIZE!$D$1+3,FALSE)</f>
        <v>#N/A</v>
      </c>
      <c r="AC124" t="e">
        <f>VLOOKUP($P124,'led3'!$E$2:$AD$200,CHARACTERIZE!$D$1+3,FALSE)</f>
        <v>#N/A</v>
      </c>
      <c r="AE124" t="e">
        <f>IF(#REF!=1,P124,VLOOKUP($P124,'led1'!$E$3:$AE$220,#REF!+3,FALSE))</f>
        <v>#REF!</v>
      </c>
      <c r="AF124" t="e">
        <f>IF(#REF!=1,P124,VLOOKUP($P124,'led2'!$E$2:$AE$200,#REF!+3,FALSE))</f>
        <v>#REF!</v>
      </c>
      <c r="AG124" t="e">
        <f>IF(#REF!=1,P124,VLOOKUP($P124,'led3'!$E$2:$AD$200,#REF!+3,FALSE))</f>
        <v>#REF!</v>
      </c>
      <c r="AH124" t="e">
        <f>VLOOKUP($P124,'led1'!$E$3:$AE$220,CHARACTERIZE!$E$1+3,FALSE)</f>
        <v>#N/A</v>
      </c>
      <c r="AI124" t="e">
        <f>VLOOKUP($P124,'led2'!$E$2:$AE$200,CHARACTERIZE!$E$1+3,FALSE)</f>
        <v>#N/A</v>
      </c>
      <c r="AJ124" t="e">
        <f>VLOOKUP($P124,'led3'!$E$2:$AD$200,CHARACTERIZE!$E$1+3,FALSE)</f>
        <v>#N/A</v>
      </c>
      <c r="AL124" t="e">
        <f>IF(#REF!=1,P124,VLOOKUP($P124,'led1'!$E$3:$AE$220,#REF!+3,FALSE))</f>
        <v>#REF!</v>
      </c>
      <c r="AM124" t="e">
        <f>IF(#REF!=1,P124,VLOOKUP($P124,'led2'!$E$2:$AE$200,#REF!+3,FALSE))</f>
        <v>#REF!</v>
      </c>
      <c r="AN124" t="e">
        <f>IF(#REF!=1,P124,VLOOKUP($P124,'led3'!$E$2:$AD$200,#REF!+3,FALSE))</f>
        <v>#REF!</v>
      </c>
      <c r="AO124" t="e">
        <f>VLOOKUP($P124,'led1'!$E$3:$AE$220,CHARACTERIZE!$F$1+3,FALSE)</f>
        <v>#N/A</v>
      </c>
      <c r="AP124" t="e">
        <f>VLOOKUP($P124,'led2'!$E$2:$AE$200,CHARACTERIZE!$F$1+3,FALSE)</f>
        <v>#N/A</v>
      </c>
      <c r="AQ124" t="e">
        <f>VLOOKUP($P124,'led3'!$E$2:$AD$200,CHARACTERIZE!$F$1+3,FALSE)</f>
        <v>#N/A</v>
      </c>
    </row>
    <row r="125" spans="16:43">
      <c r="P125">
        <v>1.9</v>
      </c>
      <c r="Q125" t="e">
        <f>IF('EXPORT Graph'!$B$11=1,P125,VLOOKUP($P125,'led1'!$E$3:$AE$220,'EXPORT Graph'!$B$11+3,FALSE))</f>
        <v>#N/A</v>
      </c>
      <c r="R125" t="e">
        <f>IF('EXPORT Graph'!$B$11=1,P125,VLOOKUP($P125,'led2'!$E$2:$AE$200,'EXPORT Graph'!$B$11+3,FALSE))</f>
        <v>#N/A</v>
      </c>
      <c r="S125" t="e">
        <f>IF('EXPORT Graph'!$B$11=1,P125,VLOOKUP($P125,'led3'!$E$2:$AD$200,'EXPORT Graph'!$B$11+3,FALSE))</f>
        <v>#N/A</v>
      </c>
      <c r="T125" t="e">
        <f>IF('EXPORT Graph'!$B$10=1,P125,VLOOKUP($P125,'led1'!$E$3:$AE$220,'EXPORT Graph'!$B$10+3,FALSE))</f>
        <v>#N/A</v>
      </c>
      <c r="U125" t="e">
        <f>IF('EXPORT Graph'!$B$10=1,P125,VLOOKUP($P125,'led2'!$E$2:$AE$200,'EXPORT Graph'!$B$10+3,FALSE))</f>
        <v>#N/A</v>
      </c>
      <c r="V125" t="e">
        <f>IF('EXPORT Graph'!$B$10=1,P125,VLOOKUP($P125,'led3'!$E$2:$AD$200,'EXPORT Graph'!$B$10+3,FALSE))</f>
        <v>#N/A</v>
      </c>
      <c r="X125" t="e">
        <f>IF(#REF!=1,P125,VLOOKUP($P125,'led1'!$E$3:$AE$220,#REF!+3,FALSE))</f>
        <v>#REF!</v>
      </c>
      <c r="Y125" t="e">
        <f>IF(#REF!=1,P125,VLOOKUP($P125,'led2'!$E$2:$AE$200,#REF!+3,FALSE))</f>
        <v>#REF!</v>
      </c>
      <c r="Z125" t="e">
        <f>IF(#REF!=1,P125,VLOOKUP($P125,'led3'!$E$2:$AD$200,#REF!+3,FALSE))</f>
        <v>#REF!</v>
      </c>
      <c r="AA125" t="e">
        <f>VLOOKUP($P125,'led1'!$E$3:$AE$220,CHARACTERIZE!$D$1+3,FALSE)</f>
        <v>#N/A</v>
      </c>
      <c r="AB125" t="e">
        <f>VLOOKUP($P125,'led2'!$E$2:$AE$200,CHARACTERIZE!$D$1+3,FALSE)</f>
        <v>#N/A</v>
      </c>
      <c r="AC125" t="e">
        <f>VLOOKUP($P125,'led3'!$E$2:$AD$200,CHARACTERIZE!$D$1+3,FALSE)</f>
        <v>#N/A</v>
      </c>
      <c r="AE125" t="e">
        <f>IF(#REF!=1,P125,VLOOKUP($P125,'led1'!$E$3:$AE$220,#REF!+3,FALSE))</f>
        <v>#REF!</v>
      </c>
      <c r="AF125" t="e">
        <f>IF(#REF!=1,P125,VLOOKUP($P125,'led2'!$E$2:$AE$200,#REF!+3,FALSE))</f>
        <v>#REF!</v>
      </c>
      <c r="AG125" t="e">
        <f>IF(#REF!=1,P125,VLOOKUP($P125,'led3'!$E$2:$AD$200,#REF!+3,FALSE))</f>
        <v>#REF!</v>
      </c>
      <c r="AH125" t="e">
        <f>VLOOKUP($P125,'led1'!$E$3:$AE$220,CHARACTERIZE!$E$1+3,FALSE)</f>
        <v>#N/A</v>
      </c>
      <c r="AI125" t="e">
        <f>VLOOKUP($P125,'led2'!$E$2:$AE$200,CHARACTERIZE!$E$1+3,FALSE)</f>
        <v>#N/A</v>
      </c>
      <c r="AJ125" t="e">
        <f>VLOOKUP($P125,'led3'!$E$2:$AD$200,CHARACTERIZE!$E$1+3,FALSE)</f>
        <v>#N/A</v>
      </c>
      <c r="AL125" t="e">
        <f>IF(#REF!=1,P125,VLOOKUP($P125,'led1'!$E$3:$AE$220,#REF!+3,FALSE))</f>
        <v>#REF!</v>
      </c>
      <c r="AM125" t="e">
        <f>IF(#REF!=1,P125,VLOOKUP($P125,'led2'!$E$2:$AE$200,#REF!+3,FALSE))</f>
        <v>#REF!</v>
      </c>
      <c r="AN125" t="e">
        <f>IF(#REF!=1,P125,VLOOKUP($P125,'led3'!$E$2:$AD$200,#REF!+3,FALSE))</f>
        <v>#REF!</v>
      </c>
      <c r="AO125" t="e">
        <f>VLOOKUP($P125,'led1'!$E$3:$AE$220,CHARACTERIZE!$F$1+3,FALSE)</f>
        <v>#N/A</v>
      </c>
      <c r="AP125" t="e">
        <f>VLOOKUP($P125,'led2'!$E$2:$AE$200,CHARACTERIZE!$F$1+3,FALSE)</f>
        <v>#N/A</v>
      </c>
      <c r="AQ125" t="e">
        <f>VLOOKUP($P125,'led3'!$E$2:$AD$200,CHARACTERIZE!$F$1+3,FALSE)</f>
        <v>#N/A</v>
      </c>
    </row>
    <row r="126" spans="16:43">
      <c r="P126">
        <v>2</v>
      </c>
      <c r="Q126" t="e">
        <f>IF('EXPORT Graph'!$B$11=1,P126,VLOOKUP($P126,'led1'!$E$3:$AE$220,'EXPORT Graph'!$B$11+3,FALSE))</f>
        <v>#N/A</v>
      </c>
      <c r="R126" t="e">
        <f>IF('EXPORT Graph'!$B$11=1,P126,VLOOKUP($P126,'led2'!$E$2:$AE$200,'EXPORT Graph'!$B$11+3,FALSE))</f>
        <v>#N/A</v>
      </c>
      <c r="S126" t="e">
        <f>IF('EXPORT Graph'!$B$11=1,P126,VLOOKUP($P126,'led3'!$E$2:$AD$200,'EXPORT Graph'!$B$11+3,FALSE))</f>
        <v>#N/A</v>
      </c>
      <c r="T126" t="e">
        <f>IF('EXPORT Graph'!$B$10=1,P126,VLOOKUP($P126,'led1'!$E$3:$AE$220,'EXPORT Graph'!$B$10+3,FALSE))</f>
        <v>#N/A</v>
      </c>
      <c r="U126" t="e">
        <f>IF('EXPORT Graph'!$B$10=1,P126,VLOOKUP($P126,'led2'!$E$2:$AE$200,'EXPORT Graph'!$B$10+3,FALSE))</f>
        <v>#N/A</v>
      </c>
      <c r="V126" t="e">
        <f>IF('EXPORT Graph'!$B$10=1,P126,VLOOKUP($P126,'led3'!$E$2:$AD$200,'EXPORT Graph'!$B$10+3,FALSE))</f>
        <v>#N/A</v>
      </c>
      <c r="X126" t="e">
        <f>IF(#REF!=1,P126,VLOOKUP($P126,'led1'!$E$3:$AE$220,#REF!+3,FALSE))</f>
        <v>#REF!</v>
      </c>
      <c r="Y126" t="e">
        <f>IF(#REF!=1,P126,VLOOKUP($P126,'led2'!$E$2:$AE$200,#REF!+3,FALSE))</f>
        <v>#REF!</v>
      </c>
      <c r="Z126" t="e">
        <f>IF(#REF!=1,P126,VLOOKUP($P126,'led3'!$E$2:$AD$200,#REF!+3,FALSE))</f>
        <v>#REF!</v>
      </c>
      <c r="AA126" t="e">
        <f>VLOOKUP($P126,'led1'!$E$3:$AE$220,CHARACTERIZE!$D$1+3,FALSE)</f>
        <v>#N/A</v>
      </c>
      <c r="AB126" t="e">
        <f>VLOOKUP($P126,'led2'!$E$2:$AE$200,CHARACTERIZE!$D$1+3,FALSE)</f>
        <v>#N/A</v>
      </c>
      <c r="AC126" t="e">
        <f>VLOOKUP($P126,'led3'!$E$2:$AD$200,CHARACTERIZE!$D$1+3,FALSE)</f>
        <v>#N/A</v>
      </c>
      <c r="AE126" t="e">
        <f>IF(#REF!=1,P126,VLOOKUP($P126,'led1'!$E$3:$AE$220,#REF!+3,FALSE))</f>
        <v>#REF!</v>
      </c>
      <c r="AF126" t="e">
        <f>IF(#REF!=1,P126,VLOOKUP($P126,'led2'!$E$2:$AE$200,#REF!+3,FALSE))</f>
        <v>#REF!</v>
      </c>
      <c r="AG126" t="e">
        <f>IF(#REF!=1,P126,VLOOKUP($P126,'led3'!$E$2:$AD$200,#REF!+3,FALSE))</f>
        <v>#REF!</v>
      </c>
      <c r="AH126" t="e">
        <f>VLOOKUP($P126,'led1'!$E$3:$AE$220,CHARACTERIZE!$E$1+3,FALSE)</f>
        <v>#N/A</v>
      </c>
      <c r="AI126" t="e">
        <f>VLOOKUP($P126,'led2'!$E$2:$AE$200,CHARACTERIZE!$E$1+3,FALSE)</f>
        <v>#N/A</v>
      </c>
      <c r="AJ126" t="e">
        <f>VLOOKUP($P126,'led3'!$E$2:$AD$200,CHARACTERIZE!$E$1+3,FALSE)</f>
        <v>#N/A</v>
      </c>
      <c r="AL126" t="e">
        <f>IF(#REF!=1,P126,VLOOKUP($P126,'led1'!$E$3:$AE$220,#REF!+3,FALSE))</f>
        <v>#REF!</v>
      </c>
      <c r="AM126" t="e">
        <f>IF(#REF!=1,P126,VLOOKUP($P126,'led2'!$E$2:$AE$200,#REF!+3,FALSE))</f>
        <v>#REF!</v>
      </c>
      <c r="AN126" t="e">
        <f>IF(#REF!=1,P126,VLOOKUP($P126,'led3'!$E$2:$AD$200,#REF!+3,FALSE))</f>
        <v>#REF!</v>
      </c>
      <c r="AO126" t="e">
        <f>VLOOKUP($P126,'led1'!$E$3:$AE$220,CHARACTERIZE!$F$1+3,FALSE)</f>
        <v>#N/A</v>
      </c>
      <c r="AP126" t="e">
        <f>VLOOKUP($P126,'led2'!$E$2:$AE$200,CHARACTERIZE!$F$1+3,FALSE)</f>
        <v>#N/A</v>
      </c>
      <c r="AQ126" t="e">
        <f>VLOOKUP($P126,'led3'!$E$2:$AD$200,CHARACTERIZE!$F$1+3,FALSE)</f>
        <v>#N/A</v>
      </c>
    </row>
    <row r="127" spans="16:43">
      <c r="P127">
        <v>2.1</v>
      </c>
      <c r="Q127" t="e">
        <f>IF('EXPORT Graph'!$B$11=1,P127,VLOOKUP($P127,'led1'!$E$3:$AE$220,'EXPORT Graph'!$B$11+3,FALSE))</f>
        <v>#N/A</v>
      </c>
      <c r="R127" t="e">
        <f>IF('EXPORT Graph'!$B$11=1,P127,VLOOKUP($P127,'led2'!$E$2:$AE$200,'EXPORT Graph'!$B$11+3,FALSE))</f>
        <v>#N/A</v>
      </c>
      <c r="S127" t="e">
        <f>IF('EXPORT Graph'!$B$11=1,P127,VLOOKUP($P127,'led3'!$E$2:$AD$200,'EXPORT Graph'!$B$11+3,FALSE))</f>
        <v>#N/A</v>
      </c>
      <c r="T127" t="e">
        <f>IF('EXPORT Graph'!$B$10=1,P127,VLOOKUP($P127,'led1'!$E$3:$AE$220,'EXPORT Graph'!$B$10+3,FALSE))</f>
        <v>#N/A</v>
      </c>
      <c r="U127" t="e">
        <f>IF('EXPORT Graph'!$B$10=1,P127,VLOOKUP($P127,'led2'!$E$2:$AE$200,'EXPORT Graph'!$B$10+3,FALSE))</f>
        <v>#N/A</v>
      </c>
      <c r="V127" t="e">
        <f>IF('EXPORT Graph'!$B$10=1,P127,VLOOKUP($P127,'led3'!$E$2:$AD$200,'EXPORT Graph'!$B$10+3,FALSE))</f>
        <v>#N/A</v>
      </c>
      <c r="X127" t="e">
        <f>IF(#REF!=1,P127,VLOOKUP($P127,'led1'!$E$3:$AE$220,#REF!+3,FALSE))</f>
        <v>#REF!</v>
      </c>
      <c r="Y127" t="e">
        <f>IF(#REF!=1,P127,VLOOKUP($P127,'led2'!$E$2:$AE$200,#REF!+3,FALSE))</f>
        <v>#REF!</v>
      </c>
      <c r="Z127" t="e">
        <f>IF(#REF!=1,P127,VLOOKUP($P127,'led3'!$E$2:$AD$200,#REF!+3,FALSE))</f>
        <v>#REF!</v>
      </c>
      <c r="AA127" t="e">
        <f>VLOOKUP($P127,'led1'!$E$3:$AE$220,CHARACTERIZE!$D$1+3,FALSE)</f>
        <v>#N/A</v>
      </c>
      <c r="AB127" t="e">
        <f>VLOOKUP($P127,'led2'!$E$2:$AE$200,CHARACTERIZE!$D$1+3,FALSE)</f>
        <v>#N/A</v>
      </c>
      <c r="AC127" t="e">
        <f>VLOOKUP($P127,'led3'!$E$2:$AD$200,CHARACTERIZE!$D$1+3,FALSE)</f>
        <v>#N/A</v>
      </c>
      <c r="AE127" t="e">
        <f>IF(#REF!=1,P127,VLOOKUP($P127,'led1'!$E$3:$AE$220,#REF!+3,FALSE))</f>
        <v>#REF!</v>
      </c>
      <c r="AF127" t="e">
        <f>IF(#REF!=1,P127,VLOOKUP($P127,'led2'!$E$2:$AE$200,#REF!+3,FALSE))</f>
        <v>#REF!</v>
      </c>
      <c r="AG127" t="e">
        <f>IF(#REF!=1,P127,VLOOKUP($P127,'led3'!$E$2:$AD$200,#REF!+3,FALSE))</f>
        <v>#REF!</v>
      </c>
      <c r="AH127" t="e">
        <f>VLOOKUP($P127,'led1'!$E$3:$AE$220,CHARACTERIZE!$E$1+3,FALSE)</f>
        <v>#N/A</v>
      </c>
      <c r="AI127" t="e">
        <f>VLOOKUP($P127,'led2'!$E$2:$AE$200,CHARACTERIZE!$E$1+3,FALSE)</f>
        <v>#N/A</v>
      </c>
      <c r="AJ127" t="e">
        <f>VLOOKUP($P127,'led3'!$E$2:$AD$200,CHARACTERIZE!$E$1+3,FALSE)</f>
        <v>#N/A</v>
      </c>
      <c r="AL127" t="e">
        <f>IF(#REF!=1,P127,VLOOKUP($P127,'led1'!$E$3:$AE$220,#REF!+3,FALSE))</f>
        <v>#REF!</v>
      </c>
      <c r="AM127" t="e">
        <f>IF(#REF!=1,P127,VLOOKUP($P127,'led2'!$E$2:$AE$200,#REF!+3,FALSE))</f>
        <v>#REF!</v>
      </c>
      <c r="AN127" t="e">
        <f>IF(#REF!=1,P127,VLOOKUP($P127,'led3'!$E$2:$AD$200,#REF!+3,FALSE))</f>
        <v>#REF!</v>
      </c>
      <c r="AO127" t="e">
        <f>VLOOKUP($P127,'led1'!$E$3:$AE$220,CHARACTERIZE!$F$1+3,FALSE)</f>
        <v>#N/A</v>
      </c>
      <c r="AP127" t="e">
        <f>VLOOKUP($P127,'led2'!$E$2:$AE$200,CHARACTERIZE!$F$1+3,FALSE)</f>
        <v>#N/A</v>
      </c>
      <c r="AQ127" t="e">
        <f>VLOOKUP($P127,'led3'!$E$2:$AD$200,CHARACTERIZE!$F$1+3,FALSE)</f>
        <v>#N/A</v>
      </c>
    </row>
    <row r="128" spans="16:43">
      <c r="P128" s="3">
        <v>2.2000000000000002</v>
      </c>
      <c r="Q128" t="e">
        <f>IF('EXPORT Graph'!$B$11=1,P128,VLOOKUP($P128,'led1'!$E$3:$AE$220,'EXPORT Graph'!$B$11+3,FALSE))</f>
        <v>#N/A</v>
      </c>
      <c r="R128" t="e">
        <f>IF('EXPORT Graph'!$B$11=1,P128,VLOOKUP($P128,'led2'!$E$2:$AE$200,'EXPORT Graph'!$B$11+3,FALSE))</f>
        <v>#N/A</v>
      </c>
      <c r="S128" t="e">
        <f>IF('EXPORT Graph'!$B$11=1,P128,VLOOKUP($P128,'led3'!$E$2:$AD$200,'EXPORT Graph'!$B$11+3,FALSE))</f>
        <v>#N/A</v>
      </c>
      <c r="T128" t="e">
        <f>IF('EXPORT Graph'!$B$10=1,P128,VLOOKUP($P128,'led1'!$E$3:$AE$220,'EXPORT Graph'!$B$10+3,FALSE))</f>
        <v>#N/A</v>
      </c>
      <c r="U128" t="e">
        <f>IF('EXPORT Graph'!$B$10=1,P128,VLOOKUP($P128,'led2'!$E$2:$AE$200,'EXPORT Graph'!$B$10+3,FALSE))</f>
        <v>#N/A</v>
      </c>
      <c r="V128" t="e">
        <f>IF('EXPORT Graph'!$B$10=1,P128,VLOOKUP($P128,'led3'!$E$2:$AD$200,'EXPORT Graph'!$B$10+3,FALSE))</f>
        <v>#N/A</v>
      </c>
      <c r="X128" t="e">
        <f>IF(#REF!=1,P128,VLOOKUP($P128,'led1'!$E$3:$AE$220,#REF!+3,FALSE))</f>
        <v>#REF!</v>
      </c>
      <c r="Y128" t="e">
        <f>IF(#REF!=1,P128,VLOOKUP($P128,'led2'!$E$2:$AE$200,#REF!+3,FALSE))</f>
        <v>#REF!</v>
      </c>
      <c r="Z128" t="e">
        <f>IF(#REF!=1,P128,VLOOKUP($P128,'led3'!$E$2:$AD$200,#REF!+3,FALSE))</f>
        <v>#REF!</v>
      </c>
      <c r="AA128" t="e">
        <f>VLOOKUP($P128,'led1'!$E$3:$AE$220,CHARACTERIZE!$D$1+3,FALSE)</f>
        <v>#N/A</v>
      </c>
      <c r="AB128" t="e">
        <f>VLOOKUP($P128,'led2'!$E$2:$AE$200,CHARACTERIZE!$D$1+3,FALSE)</f>
        <v>#N/A</v>
      </c>
      <c r="AC128" t="e">
        <f>VLOOKUP($P128,'led3'!$E$2:$AD$200,CHARACTERIZE!$D$1+3,FALSE)</f>
        <v>#N/A</v>
      </c>
      <c r="AE128" t="e">
        <f>IF(#REF!=1,P128,VLOOKUP($P128,'led1'!$E$3:$AE$220,#REF!+3,FALSE))</f>
        <v>#REF!</v>
      </c>
      <c r="AF128" t="e">
        <f>IF(#REF!=1,P128,VLOOKUP($P128,'led2'!$E$2:$AE$200,#REF!+3,FALSE))</f>
        <v>#REF!</v>
      </c>
      <c r="AG128" t="e">
        <f>IF(#REF!=1,P128,VLOOKUP($P128,'led3'!$E$2:$AD$200,#REF!+3,FALSE))</f>
        <v>#REF!</v>
      </c>
      <c r="AH128" t="e">
        <f>VLOOKUP($P128,'led1'!$E$3:$AE$220,CHARACTERIZE!$E$1+3,FALSE)</f>
        <v>#N/A</v>
      </c>
      <c r="AI128" t="e">
        <f>VLOOKUP($P128,'led2'!$E$2:$AE$200,CHARACTERIZE!$E$1+3,FALSE)</f>
        <v>#N/A</v>
      </c>
      <c r="AJ128" t="e">
        <f>VLOOKUP($P128,'led3'!$E$2:$AD$200,CHARACTERIZE!$E$1+3,FALSE)</f>
        <v>#N/A</v>
      </c>
      <c r="AL128" t="e">
        <f>IF(#REF!=1,P128,VLOOKUP($P128,'led1'!$E$3:$AE$220,#REF!+3,FALSE))</f>
        <v>#REF!</v>
      </c>
      <c r="AM128" t="e">
        <f>IF(#REF!=1,P128,VLOOKUP($P128,'led2'!$E$2:$AE$200,#REF!+3,FALSE))</f>
        <v>#REF!</v>
      </c>
      <c r="AN128" t="e">
        <f>IF(#REF!=1,P128,VLOOKUP($P128,'led3'!$E$2:$AD$200,#REF!+3,FALSE))</f>
        <v>#REF!</v>
      </c>
      <c r="AO128" t="e">
        <f>VLOOKUP($P128,'led1'!$E$3:$AE$220,CHARACTERIZE!$F$1+3,FALSE)</f>
        <v>#N/A</v>
      </c>
      <c r="AP128" t="e">
        <f>VLOOKUP($P128,'led2'!$E$2:$AE$200,CHARACTERIZE!$F$1+3,FALSE)</f>
        <v>#N/A</v>
      </c>
      <c r="AQ128" t="e">
        <f>VLOOKUP($P128,'led3'!$E$2:$AD$200,CHARACTERIZE!$F$1+3,FALSE)</f>
        <v>#N/A</v>
      </c>
    </row>
    <row r="129" spans="16:43">
      <c r="P129" s="3">
        <v>2.2999999999999998</v>
      </c>
      <c r="Q129" t="e">
        <f>IF('EXPORT Graph'!$B$11=1,P129,VLOOKUP($P129,'led1'!$E$3:$AE$220,'EXPORT Graph'!$B$11+3,FALSE))</f>
        <v>#N/A</v>
      </c>
      <c r="R129" t="e">
        <f>IF('EXPORT Graph'!$B$11=1,P129,VLOOKUP($P129,'led2'!$E$2:$AE$200,'EXPORT Graph'!$B$11+3,FALSE))</f>
        <v>#N/A</v>
      </c>
      <c r="S129" t="e">
        <f>IF('EXPORT Graph'!$B$11=1,P129,VLOOKUP($P129,'led3'!$E$2:$AD$200,'EXPORT Graph'!$B$11+3,FALSE))</f>
        <v>#N/A</v>
      </c>
      <c r="T129" t="e">
        <f>IF('EXPORT Graph'!$B$10=1,P129,VLOOKUP($P129,'led1'!$E$3:$AE$220,'EXPORT Graph'!$B$10+3,FALSE))</f>
        <v>#N/A</v>
      </c>
      <c r="U129" t="e">
        <f>IF('EXPORT Graph'!$B$10=1,P129,VLOOKUP($P129,'led2'!$E$2:$AE$200,'EXPORT Graph'!$B$10+3,FALSE))</f>
        <v>#N/A</v>
      </c>
      <c r="V129" t="e">
        <f>IF('EXPORT Graph'!$B$10=1,P129,VLOOKUP($P129,'led3'!$E$2:$AD$200,'EXPORT Graph'!$B$10+3,FALSE))</f>
        <v>#N/A</v>
      </c>
      <c r="X129" t="e">
        <f>IF(#REF!=1,P129,VLOOKUP($P129,'led1'!$E$3:$AE$220,#REF!+3,FALSE))</f>
        <v>#REF!</v>
      </c>
      <c r="Y129" t="e">
        <f>IF(#REF!=1,P129,VLOOKUP($P129,'led2'!$E$2:$AE$200,#REF!+3,FALSE))</f>
        <v>#REF!</v>
      </c>
      <c r="Z129" t="e">
        <f>IF(#REF!=1,P129,VLOOKUP($P129,'led3'!$E$2:$AD$200,#REF!+3,FALSE))</f>
        <v>#REF!</v>
      </c>
      <c r="AA129" t="e">
        <f>VLOOKUP($P129,'led1'!$E$3:$AE$220,CHARACTERIZE!$D$1+3,FALSE)</f>
        <v>#N/A</v>
      </c>
      <c r="AB129" t="e">
        <f>VLOOKUP($P129,'led2'!$E$2:$AE$200,CHARACTERIZE!$D$1+3,FALSE)</f>
        <v>#N/A</v>
      </c>
      <c r="AC129" t="e">
        <f>VLOOKUP($P129,'led3'!$E$2:$AD$200,CHARACTERIZE!$D$1+3,FALSE)</f>
        <v>#N/A</v>
      </c>
      <c r="AE129" t="e">
        <f>IF(#REF!=1,P129,VLOOKUP($P129,'led1'!$E$3:$AE$220,#REF!+3,FALSE))</f>
        <v>#REF!</v>
      </c>
      <c r="AF129" t="e">
        <f>IF(#REF!=1,P129,VLOOKUP($P129,'led2'!$E$2:$AE$200,#REF!+3,FALSE))</f>
        <v>#REF!</v>
      </c>
      <c r="AG129" t="e">
        <f>IF(#REF!=1,P129,VLOOKUP($P129,'led3'!$E$2:$AD$200,#REF!+3,FALSE))</f>
        <v>#REF!</v>
      </c>
      <c r="AH129" t="e">
        <f>VLOOKUP($P129,'led1'!$E$3:$AE$220,CHARACTERIZE!$E$1+3,FALSE)</f>
        <v>#N/A</v>
      </c>
      <c r="AI129" t="e">
        <f>VLOOKUP($P129,'led2'!$E$2:$AE$200,CHARACTERIZE!$E$1+3,FALSE)</f>
        <v>#N/A</v>
      </c>
      <c r="AJ129" t="e">
        <f>VLOOKUP($P129,'led3'!$E$2:$AD$200,CHARACTERIZE!$E$1+3,FALSE)</f>
        <v>#N/A</v>
      </c>
      <c r="AL129" t="e">
        <f>IF(#REF!=1,P129,VLOOKUP($P129,'led1'!$E$3:$AE$220,#REF!+3,FALSE))</f>
        <v>#REF!</v>
      </c>
      <c r="AM129" t="e">
        <f>IF(#REF!=1,P129,VLOOKUP($P129,'led2'!$E$2:$AE$200,#REF!+3,FALSE))</f>
        <v>#REF!</v>
      </c>
      <c r="AN129" t="e">
        <f>IF(#REF!=1,P129,VLOOKUP($P129,'led3'!$E$2:$AD$200,#REF!+3,FALSE))</f>
        <v>#REF!</v>
      </c>
      <c r="AO129" t="e">
        <f>VLOOKUP($P129,'led1'!$E$3:$AE$220,CHARACTERIZE!$F$1+3,FALSE)</f>
        <v>#N/A</v>
      </c>
      <c r="AP129" t="e">
        <f>VLOOKUP($P129,'led2'!$E$2:$AE$200,CHARACTERIZE!$F$1+3,FALSE)</f>
        <v>#N/A</v>
      </c>
      <c r="AQ129" t="e">
        <f>VLOOKUP($P129,'led3'!$E$2:$AD$200,CHARACTERIZE!$F$1+3,FALSE)</f>
        <v>#N/A</v>
      </c>
    </row>
    <row r="130" spans="16:43">
      <c r="P130" s="3">
        <v>2.4</v>
      </c>
      <c r="Q130" t="e">
        <f>IF('EXPORT Graph'!$B$11=1,P130,VLOOKUP($P130,'led1'!$E$3:$AE$220,'EXPORT Graph'!$B$11+3,FALSE))</f>
        <v>#N/A</v>
      </c>
      <c r="R130" t="e">
        <f>IF('EXPORT Graph'!$B$11=1,P130,VLOOKUP($P130,'led2'!$E$2:$AE$200,'EXPORT Graph'!$B$11+3,FALSE))</f>
        <v>#N/A</v>
      </c>
      <c r="S130" t="e">
        <f>IF('EXPORT Graph'!$B$11=1,P130,VLOOKUP($P130,'led3'!$E$2:$AD$200,'EXPORT Graph'!$B$11+3,FALSE))</f>
        <v>#N/A</v>
      </c>
      <c r="T130" t="e">
        <f>IF('EXPORT Graph'!$B$10=1,P130,VLOOKUP($P130,'led1'!$E$3:$AE$220,'EXPORT Graph'!$B$10+3,FALSE))</f>
        <v>#N/A</v>
      </c>
      <c r="U130" t="e">
        <f>IF('EXPORT Graph'!$B$10=1,P130,VLOOKUP($P130,'led2'!$E$2:$AE$200,'EXPORT Graph'!$B$10+3,FALSE))</f>
        <v>#N/A</v>
      </c>
      <c r="V130" t="e">
        <f>IF('EXPORT Graph'!$B$10=1,P130,VLOOKUP($P130,'led3'!$E$2:$AD$200,'EXPORT Graph'!$B$10+3,FALSE))</f>
        <v>#N/A</v>
      </c>
      <c r="X130" t="e">
        <f>IF(#REF!=1,P130,VLOOKUP($P130,'led1'!$E$3:$AE$220,#REF!+3,FALSE))</f>
        <v>#REF!</v>
      </c>
      <c r="Y130" t="e">
        <f>IF(#REF!=1,P130,VLOOKUP($P130,'led2'!$E$2:$AE$200,#REF!+3,FALSE))</f>
        <v>#REF!</v>
      </c>
      <c r="Z130" t="e">
        <f>IF(#REF!=1,P130,VLOOKUP($P130,'led3'!$E$2:$AD$200,#REF!+3,FALSE))</f>
        <v>#REF!</v>
      </c>
      <c r="AA130" t="e">
        <f>VLOOKUP($P130,'led1'!$E$3:$AE$220,CHARACTERIZE!$D$1+3,FALSE)</f>
        <v>#N/A</v>
      </c>
      <c r="AB130" t="e">
        <f>VLOOKUP($P130,'led2'!$E$2:$AE$200,CHARACTERIZE!$D$1+3,FALSE)</f>
        <v>#N/A</v>
      </c>
      <c r="AC130" t="e">
        <f>VLOOKUP($P130,'led3'!$E$2:$AD$200,CHARACTERIZE!$D$1+3,FALSE)</f>
        <v>#N/A</v>
      </c>
      <c r="AE130" t="e">
        <f>IF(#REF!=1,P130,VLOOKUP($P130,'led1'!$E$3:$AE$220,#REF!+3,FALSE))</f>
        <v>#REF!</v>
      </c>
      <c r="AF130" t="e">
        <f>IF(#REF!=1,P130,VLOOKUP($P130,'led2'!$E$2:$AE$200,#REF!+3,FALSE))</f>
        <v>#REF!</v>
      </c>
      <c r="AG130" t="e">
        <f>IF(#REF!=1,P130,VLOOKUP($P130,'led3'!$E$2:$AD$200,#REF!+3,FALSE))</f>
        <v>#REF!</v>
      </c>
      <c r="AH130" t="e">
        <f>VLOOKUP($P130,'led1'!$E$3:$AE$220,CHARACTERIZE!$E$1+3,FALSE)</f>
        <v>#N/A</v>
      </c>
      <c r="AI130" t="e">
        <f>VLOOKUP($P130,'led2'!$E$2:$AE$200,CHARACTERIZE!$E$1+3,FALSE)</f>
        <v>#N/A</v>
      </c>
      <c r="AJ130" t="e">
        <f>VLOOKUP($P130,'led3'!$E$2:$AD$200,CHARACTERIZE!$E$1+3,FALSE)</f>
        <v>#N/A</v>
      </c>
      <c r="AL130" t="e">
        <f>IF(#REF!=1,P130,VLOOKUP($P130,'led1'!$E$3:$AE$220,#REF!+3,FALSE))</f>
        <v>#REF!</v>
      </c>
      <c r="AM130" t="e">
        <f>IF(#REF!=1,P130,VLOOKUP($P130,'led2'!$E$2:$AE$200,#REF!+3,FALSE))</f>
        <v>#REF!</v>
      </c>
      <c r="AN130" t="e">
        <f>IF(#REF!=1,P130,VLOOKUP($P130,'led3'!$E$2:$AD$200,#REF!+3,FALSE))</f>
        <v>#REF!</v>
      </c>
      <c r="AO130" t="e">
        <f>VLOOKUP($P130,'led1'!$E$3:$AE$220,CHARACTERIZE!$F$1+3,FALSE)</f>
        <v>#N/A</v>
      </c>
      <c r="AP130" t="e">
        <f>VLOOKUP($P130,'led2'!$E$2:$AE$200,CHARACTERIZE!$F$1+3,FALSE)</f>
        <v>#N/A</v>
      </c>
      <c r="AQ130" t="e">
        <f>VLOOKUP($P130,'led3'!$E$2:$AD$200,CHARACTERIZE!$F$1+3,FALSE)</f>
        <v>#N/A</v>
      </c>
    </row>
    <row r="131" spans="16:43">
      <c r="P131" s="3">
        <v>2.5</v>
      </c>
      <c r="Q131" t="e">
        <f>IF('EXPORT Graph'!$B$11=1,P131,VLOOKUP($P131,'led1'!$E$3:$AE$220,'EXPORT Graph'!$B$11+3,FALSE))</f>
        <v>#N/A</v>
      </c>
      <c r="R131" t="e">
        <f>IF('EXPORT Graph'!$B$11=1,P131,VLOOKUP($P131,'led2'!$E$2:$AE$200,'EXPORT Graph'!$B$11+3,FALSE))</f>
        <v>#N/A</v>
      </c>
      <c r="S131" t="e">
        <f>IF('EXPORT Graph'!$B$11=1,P131,VLOOKUP($P131,'led3'!$E$2:$AD$200,'EXPORT Graph'!$B$11+3,FALSE))</f>
        <v>#N/A</v>
      </c>
      <c r="T131" t="e">
        <f>IF('EXPORT Graph'!$B$10=1,P131,VLOOKUP($P131,'led1'!$E$3:$AE$220,'EXPORT Graph'!$B$10+3,FALSE))</f>
        <v>#N/A</v>
      </c>
      <c r="U131" t="e">
        <f>IF('EXPORT Graph'!$B$10=1,P131,VLOOKUP($P131,'led2'!$E$2:$AE$200,'EXPORT Graph'!$B$10+3,FALSE))</f>
        <v>#N/A</v>
      </c>
      <c r="V131" t="e">
        <f>IF('EXPORT Graph'!$B$10=1,P131,VLOOKUP($P131,'led3'!$E$2:$AD$200,'EXPORT Graph'!$B$10+3,FALSE))</f>
        <v>#N/A</v>
      </c>
      <c r="X131" t="e">
        <f>IF(#REF!=1,P131,VLOOKUP($P131,'led1'!$E$3:$AE$220,#REF!+3,FALSE))</f>
        <v>#REF!</v>
      </c>
      <c r="Y131" t="e">
        <f>IF(#REF!=1,P131,VLOOKUP($P131,'led2'!$E$2:$AE$200,#REF!+3,FALSE))</f>
        <v>#REF!</v>
      </c>
      <c r="Z131" t="e">
        <f>IF(#REF!=1,P131,VLOOKUP($P131,'led3'!$E$2:$AD$200,#REF!+3,FALSE))</f>
        <v>#REF!</v>
      </c>
      <c r="AA131" t="e">
        <f>VLOOKUP($P131,'led1'!$E$3:$AE$220,CHARACTERIZE!$D$1+3,FALSE)</f>
        <v>#N/A</v>
      </c>
      <c r="AB131" t="e">
        <f>VLOOKUP($P131,'led2'!$E$2:$AE$200,CHARACTERIZE!$D$1+3,FALSE)</f>
        <v>#N/A</v>
      </c>
      <c r="AC131" t="e">
        <f>VLOOKUP($P131,'led3'!$E$2:$AD$200,CHARACTERIZE!$D$1+3,FALSE)</f>
        <v>#N/A</v>
      </c>
      <c r="AE131" t="e">
        <f>IF(#REF!=1,P131,VLOOKUP($P131,'led1'!$E$3:$AE$220,#REF!+3,FALSE))</f>
        <v>#REF!</v>
      </c>
      <c r="AF131" t="e">
        <f>IF(#REF!=1,P131,VLOOKUP($P131,'led2'!$E$2:$AE$200,#REF!+3,FALSE))</f>
        <v>#REF!</v>
      </c>
      <c r="AG131" t="e">
        <f>IF(#REF!=1,P131,VLOOKUP($P131,'led3'!$E$2:$AD$200,#REF!+3,FALSE))</f>
        <v>#REF!</v>
      </c>
      <c r="AH131" t="e">
        <f>VLOOKUP($P131,'led1'!$E$3:$AE$220,CHARACTERIZE!$E$1+3,FALSE)</f>
        <v>#N/A</v>
      </c>
      <c r="AI131" t="e">
        <f>VLOOKUP($P131,'led2'!$E$2:$AE$200,CHARACTERIZE!$E$1+3,FALSE)</f>
        <v>#N/A</v>
      </c>
      <c r="AJ131" t="e">
        <f>VLOOKUP($P131,'led3'!$E$2:$AD$200,CHARACTERIZE!$E$1+3,FALSE)</f>
        <v>#N/A</v>
      </c>
      <c r="AL131" t="e">
        <f>IF(#REF!=1,P131,VLOOKUP($P131,'led1'!$E$3:$AE$220,#REF!+3,FALSE))</f>
        <v>#REF!</v>
      </c>
      <c r="AM131" t="e">
        <f>IF(#REF!=1,P131,VLOOKUP($P131,'led2'!$E$2:$AE$200,#REF!+3,FALSE))</f>
        <v>#REF!</v>
      </c>
      <c r="AN131" t="e">
        <f>IF(#REF!=1,P131,VLOOKUP($P131,'led3'!$E$2:$AD$200,#REF!+3,FALSE))</f>
        <v>#REF!</v>
      </c>
      <c r="AO131" t="e">
        <f>VLOOKUP($P131,'led1'!$E$3:$AE$220,CHARACTERIZE!$F$1+3,FALSE)</f>
        <v>#N/A</v>
      </c>
      <c r="AP131" t="e">
        <f>VLOOKUP($P131,'led2'!$E$2:$AE$200,CHARACTERIZE!$F$1+3,FALSE)</f>
        <v>#N/A</v>
      </c>
      <c r="AQ131" t="e">
        <f>VLOOKUP($P131,'led3'!$E$2:$AD$200,CHARACTERIZE!$F$1+3,FALSE)</f>
        <v>#N/A</v>
      </c>
    </row>
    <row r="132" spans="16:43">
      <c r="P132" s="3">
        <v>2.6</v>
      </c>
      <c r="Q132" t="e">
        <f>IF('EXPORT Graph'!$B$11=1,P132,VLOOKUP($P132,'led1'!$E$3:$AE$220,'EXPORT Graph'!$B$11+3,FALSE))</f>
        <v>#N/A</v>
      </c>
      <c r="R132" t="e">
        <f>IF('EXPORT Graph'!$B$11=1,P132,VLOOKUP($P132,'led2'!$E$2:$AE$200,'EXPORT Graph'!$B$11+3,FALSE))</f>
        <v>#N/A</v>
      </c>
      <c r="S132" t="e">
        <f>IF('EXPORT Graph'!$B$11=1,P132,VLOOKUP($P132,'led3'!$E$2:$AD$200,'EXPORT Graph'!$B$11+3,FALSE))</f>
        <v>#N/A</v>
      </c>
      <c r="T132" t="e">
        <f>IF('EXPORT Graph'!$B$10=1,P132,VLOOKUP($P132,'led1'!$E$3:$AE$220,'EXPORT Graph'!$B$10+3,FALSE))</f>
        <v>#N/A</v>
      </c>
      <c r="U132" t="e">
        <f>IF('EXPORT Graph'!$B$10=1,P132,VLOOKUP($P132,'led2'!$E$2:$AE$200,'EXPORT Graph'!$B$10+3,FALSE))</f>
        <v>#N/A</v>
      </c>
      <c r="V132" t="e">
        <f>IF('EXPORT Graph'!$B$10=1,P132,VLOOKUP($P132,'led3'!$E$2:$AD$200,'EXPORT Graph'!$B$10+3,FALSE))</f>
        <v>#N/A</v>
      </c>
      <c r="X132" t="e">
        <f>IF(#REF!=1,P132,VLOOKUP($P132,'led1'!$E$3:$AE$220,#REF!+3,FALSE))</f>
        <v>#REF!</v>
      </c>
      <c r="Y132" t="e">
        <f>IF(#REF!=1,P132,VLOOKUP($P132,'led2'!$E$2:$AE$200,#REF!+3,FALSE))</f>
        <v>#REF!</v>
      </c>
      <c r="Z132" t="e">
        <f>IF(#REF!=1,P132,VLOOKUP($P132,'led3'!$E$2:$AD$200,#REF!+3,FALSE))</f>
        <v>#REF!</v>
      </c>
      <c r="AA132" t="e">
        <f>VLOOKUP($P132,'led1'!$E$3:$AE$220,CHARACTERIZE!$D$1+3,FALSE)</f>
        <v>#N/A</v>
      </c>
      <c r="AB132" t="e">
        <f>VLOOKUP($P132,'led2'!$E$2:$AE$200,CHARACTERIZE!$D$1+3,FALSE)</f>
        <v>#N/A</v>
      </c>
      <c r="AC132" t="e">
        <f>VLOOKUP($P132,'led3'!$E$2:$AD$200,CHARACTERIZE!$D$1+3,FALSE)</f>
        <v>#N/A</v>
      </c>
      <c r="AE132" t="e">
        <f>IF(#REF!=1,P132,VLOOKUP($P132,'led1'!$E$3:$AE$220,#REF!+3,FALSE))</f>
        <v>#REF!</v>
      </c>
      <c r="AF132" t="e">
        <f>IF(#REF!=1,P132,VLOOKUP($P132,'led2'!$E$2:$AE$200,#REF!+3,FALSE))</f>
        <v>#REF!</v>
      </c>
      <c r="AG132" t="e">
        <f>IF(#REF!=1,P132,VLOOKUP($P132,'led3'!$E$2:$AD$200,#REF!+3,FALSE))</f>
        <v>#REF!</v>
      </c>
      <c r="AH132" t="e">
        <f>VLOOKUP($P132,'led1'!$E$3:$AE$220,CHARACTERIZE!$E$1+3,FALSE)</f>
        <v>#N/A</v>
      </c>
      <c r="AI132" t="e">
        <f>VLOOKUP($P132,'led2'!$E$2:$AE$200,CHARACTERIZE!$E$1+3,FALSE)</f>
        <v>#N/A</v>
      </c>
      <c r="AJ132" t="e">
        <f>VLOOKUP($P132,'led3'!$E$2:$AD$200,CHARACTERIZE!$E$1+3,FALSE)</f>
        <v>#N/A</v>
      </c>
      <c r="AL132" t="e">
        <f>IF(#REF!=1,P132,VLOOKUP($P132,'led1'!$E$3:$AE$220,#REF!+3,FALSE))</f>
        <v>#REF!</v>
      </c>
      <c r="AM132" t="e">
        <f>IF(#REF!=1,P132,VLOOKUP($P132,'led2'!$E$2:$AE$200,#REF!+3,FALSE))</f>
        <v>#REF!</v>
      </c>
      <c r="AN132" t="e">
        <f>IF(#REF!=1,P132,VLOOKUP($P132,'led3'!$E$2:$AD$200,#REF!+3,FALSE))</f>
        <v>#REF!</v>
      </c>
      <c r="AO132" t="e">
        <f>VLOOKUP($P132,'led1'!$E$3:$AE$220,CHARACTERIZE!$F$1+3,FALSE)</f>
        <v>#N/A</v>
      </c>
      <c r="AP132" t="e">
        <f>VLOOKUP($P132,'led2'!$E$2:$AE$200,CHARACTERIZE!$F$1+3,FALSE)</f>
        <v>#N/A</v>
      </c>
      <c r="AQ132" t="e">
        <f>VLOOKUP($P132,'led3'!$E$2:$AD$200,CHARACTERIZE!$F$1+3,FALSE)</f>
        <v>#N/A</v>
      </c>
    </row>
    <row r="133" spans="16:43">
      <c r="P133" s="3">
        <v>2.7</v>
      </c>
      <c r="Q133" t="e">
        <f>IF('EXPORT Graph'!$B$11=1,P133,VLOOKUP($P133,'led1'!$E$3:$AE$220,'EXPORT Graph'!$B$11+3,FALSE))</f>
        <v>#N/A</v>
      </c>
      <c r="R133" t="e">
        <f>IF('EXPORT Graph'!$B$11=1,P133,VLOOKUP($P133,'led2'!$E$2:$AE$200,'EXPORT Graph'!$B$11+3,FALSE))</f>
        <v>#N/A</v>
      </c>
      <c r="S133" t="e">
        <f>IF('EXPORT Graph'!$B$11=1,P133,VLOOKUP($P133,'led3'!$E$2:$AD$200,'EXPORT Graph'!$B$11+3,FALSE))</f>
        <v>#N/A</v>
      </c>
      <c r="T133" t="e">
        <f>IF('EXPORT Graph'!$B$10=1,P133,VLOOKUP($P133,'led1'!$E$3:$AE$220,'EXPORT Graph'!$B$10+3,FALSE))</f>
        <v>#N/A</v>
      </c>
      <c r="U133" t="e">
        <f>IF('EXPORT Graph'!$B$10=1,P133,VLOOKUP($P133,'led2'!$E$2:$AE$200,'EXPORT Graph'!$B$10+3,FALSE))</f>
        <v>#N/A</v>
      </c>
      <c r="V133" t="e">
        <f>IF('EXPORT Graph'!$B$10=1,P133,VLOOKUP($P133,'led3'!$E$2:$AD$200,'EXPORT Graph'!$B$10+3,FALSE))</f>
        <v>#N/A</v>
      </c>
      <c r="X133" t="e">
        <f>IF(#REF!=1,P133,VLOOKUP($P133,'led1'!$E$3:$AE$220,#REF!+3,FALSE))</f>
        <v>#REF!</v>
      </c>
      <c r="Y133" t="e">
        <f>IF(#REF!=1,P133,VLOOKUP($P133,'led2'!$E$2:$AE$200,#REF!+3,FALSE))</f>
        <v>#REF!</v>
      </c>
      <c r="Z133" t="e">
        <f>IF(#REF!=1,P133,VLOOKUP($P133,'led3'!$E$2:$AD$200,#REF!+3,FALSE))</f>
        <v>#REF!</v>
      </c>
      <c r="AA133" t="e">
        <f>VLOOKUP($P133,'led1'!$E$3:$AE$220,CHARACTERIZE!$D$1+3,FALSE)</f>
        <v>#N/A</v>
      </c>
      <c r="AB133" t="e">
        <f>VLOOKUP($P133,'led2'!$E$2:$AE$200,CHARACTERIZE!$D$1+3,FALSE)</f>
        <v>#N/A</v>
      </c>
      <c r="AC133" t="e">
        <f>VLOOKUP($P133,'led3'!$E$2:$AD$200,CHARACTERIZE!$D$1+3,FALSE)</f>
        <v>#N/A</v>
      </c>
      <c r="AE133" t="e">
        <f>IF(#REF!=1,P133,VLOOKUP($P133,'led1'!$E$3:$AE$220,#REF!+3,FALSE))</f>
        <v>#REF!</v>
      </c>
      <c r="AF133" t="e">
        <f>IF(#REF!=1,P133,VLOOKUP($P133,'led2'!$E$2:$AE$200,#REF!+3,FALSE))</f>
        <v>#REF!</v>
      </c>
      <c r="AG133" t="e">
        <f>IF(#REF!=1,P133,VLOOKUP($P133,'led3'!$E$2:$AD$200,#REF!+3,FALSE))</f>
        <v>#REF!</v>
      </c>
      <c r="AH133" t="e">
        <f>VLOOKUP($P133,'led1'!$E$3:$AE$220,CHARACTERIZE!$E$1+3,FALSE)</f>
        <v>#N/A</v>
      </c>
      <c r="AI133" t="e">
        <f>VLOOKUP($P133,'led2'!$E$2:$AE$200,CHARACTERIZE!$E$1+3,FALSE)</f>
        <v>#N/A</v>
      </c>
      <c r="AJ133" t="e">
        <f>VLOOKUP($P133,'led3'!$E$2:$AD$200,CHARACTERIZE!$E$1+3,FALSE)</f>
        <v>#N/A</v>
      </c>
      <c r="AL133" t="e">
        <f>IF(#REF!=1,P133,VLOOKUP($P133,'led1'!$E$3:$AE$220,#REF!+3,FALSE))</f>
        <v>#REF!</v>
      </c>
      <c r="AM133" t="e">
        <f>IF(#REF!=1,P133,VLOOKUP($P133,'led2'!$E$2:$AE$200,#REF!+3,FALSE))</f>
        <v>#REF!</v>
      </c>
      <c r="AN133" t="e">
        <f>IF(#REF!=1,P133,VLOOKUP($P133,'led3'!$E$2:$AD$200,#REF!+3,FALSE))</f>
        <v>#REF!</v>
      </c>
      <c r="AO133" t="e">
        <f>VLOOKUP($P133,'led1'!$E$3:$AE$220,CHARACTERIZE!$F$1+3,FALSE)</f>
        <v>#N/A</v>
      </c>
      <c r="AP133" t="e">
        <f>VLOOKUP($P133,'led2'!$E$2:$AE$200,CHARACTERIZE!$F$1+3,FALSE)</f>
        <v>#N/A</v>
      </c>
      <c r="AQ133" t="e">
        <f>VLOOKUP($P133,'led3'!$E$2:$AD$200,CHARACTERIZE!$F$1+3,FALSE)</f>
        <v>#N/A</v>
      </c>
    </row>
    <row r="134" spans="16:43">
      <c r="P134" s="3">
        <v>2.8</v>
      </c>
      <c r="Q134" t="e">
        <f>IF('EXPORT Graph'!$B$11=1,P134,VLOOKUP($P134,'led1'!$E$3:$AE$220,'EXPORT Graph'!$B$11+3,FALSE))</f>
        <v>#N/A</v>
      </c>
      <c r="R134" t="e">
        <f>IF('EXPORT Graph'!$B$11=1,P134,VLOOKUP($P134,'led2'!$E$2:$AE$200,'EXPORT Graph'!$B$11+3,FALSE))</f>
        <v>#N/A</v>
      </c>
      <c r="S134" t="e">
        <f>IF('EXPORT Graph'!$B$11=1,P134,VLOOKUP($P134,'led3'!$E$2:$AD$200,'EXPORT Graph'!$B$11+3,FALSE))</f>
        <v>#N/A</v>
      </c>
      <c r="T134" t="e">
        <f>IF('EXPORT Graph'!$B$10=1,P134,VLOOKUP($P134,'led1'!$E$3:$AE$220,'EXPORT Graph'!$B$10+3,FALSE))</f>
        <v>#N/A</v>
      </c>
      <c r="U134" t="e">
        <f>IF('EXPORT Graph'!$B$10=1,P134,VLOOKUP($P134,'led2'!$E$2:$AE$200,'EXPORT Graph'!$B$10+3,FALSE))</f>
        <v>#N/A</v>
      </c>
      <c r="V134" t="e">
        <f>IF('EXPORT Graph'!$B$10=1,P134,VLOOKUP($P134,'led3'!$E$2:$AD$200,'EXPORT Graph'!$B$10+3,FALSE))</f>
        <v>#N/A</v>
      </c>
      <c r="X134" t="e">
        <f>IF(#REF!=1,P134,VLOOKUP($P134,'led1'!$E$3:$AE$220,#REF!+3,FALSE))</f>
        <v>#REF!</v>
      </c>
      <c r="Y134" t="e">
        <f>IF(#REF!=1,P134,VLOOKUP($P134,'led2'!$E$2:$AE$200,#REF!+3,FALSE))</f>
        <v>#REF!</v>
      </c>
      <c r="Z134" t="e">
        <f>IF(#REF!=1,P134,VLOOKUP($P134,'led3'!$E$2:$AD$200,#REF!+3,FALSE))</f>
        <v>#REF!</v>
      </c>
      <c r="AA134" t="e">
        <f>VLOOKUP($P134,'led1'!$E$3:$AE$220,CHARACTERIZE!$D$1+3,FALSE)</f>
        <v>#N/A</v>
      </c>
      <c r="AB134" t="e">
        <f>VLOOKUP($P134,'led2'!$E$2:$AE$200,CHARACTERIZE!$D$1+3,FALSE)</f>
        <v>#N/A</v>
      </c>
      <c r="AC134" t="e">
        <f>VLOOKUP($P134,'led3'!$E$2:$AD$200,CHARACTERIZE!$D$1+3,FALSE)</f>
        <v>#N/A</v>
      </c>
      <c r="AE134" t="e">
        <f>IF(#REF!=1,P134,VLOOKUP($P134,'led1'!$E$3:$AE$220,#REF!+3,FALSE))</f>
        <v>#REF!</v>
      </c>
      <c r="AF134" t="e">
        <f>IF(#REF!=1,P134,VLOOKUP($P134,'led2'!$E$2:$AE$200,#REF!+3,FALSE))</f>
        <v>#REF!</v>
      </c>
      <c r="AG134" t="e">
        <f>IF(#REF!=1,P134,VLOOKUP($P134,'led3'!$E$2:$AD$200,#REF!+3,FALSE))</f>
        <v>#REF!</v>
      </c>
      <c r="AH134" t="e">
        <f>VLOOKUP($P134,'led1'!$E$3:$AE$220,CHARACTERIZE!$E$1+3,FALSE)</f>
        <v>#N/A</v>
      </c>
      <c r="AI134" t="e">
        <f>VLOOKUP($P134,'led2'!$E$2:$AE$200,CHARACTERIZE!$E$1+3,FALSE)</f>
        <v>#N/A</v>
      </c>
      <c r="AJ134" t="e">
        <f>VLOOKUP($P134,'led3'!$E$2:$AD$200,CHARACTERIZE!$E$1+3,FALSE)</f>
        <v>#N/A</v>
      </c>
      <c r="AL134" t="e">
        <f>IF(#REF!=1,P134,VLOOKUP($P134,'led1'!$E$3:$AE$220,#REF!+3,FALSE))</f>
        <v>#REF!</v>
      </c>
      <c r="AM134" t="e">
        <f>IF(#REF!=1,P134,VLOOKUP($P134,'led2'!$E$2:$AE$200,#REF!+3,FALSE))</f>
        <v>#REF!</v>
      </c>
      <c r="AN134" t="e">
        <f>IF(#REF!=1,P134,VLOOKUP($P134,'led3'!$E$2:$AD$200,#REF!+3,FALSE))</f>
        <v>#REF!</v>
      </c>
      <c r="AO134" t="e">
        <f>VLOOKUP($P134,'led1'!$E$3:$AE$220,CHARACTERIZE!$F$1+3,FALSE)</f>
        <v>#N/A</v>
      </c>
      <c r="AP134" t="e">
        <f>VLOOKUP($P134,'led2'!$E$2:$AE$200,CHARACTERIZE!$F$1+3,FALSE)</f>
        <v>#N/A</v>
      </c>
      <c r="AQ134" t="e">
        <f>VLOOKUP($P134,'led3'!$E$2:$AD$200,CHARACTERIZE!$F$1+3,FALSE)</f>
        <v>#N/A</v>
      </c>
    </row>
    <row r="135" spans="16:43">
      <c r="P135" s="3">
        <v>2.9</v>
      </c>
      <c r="Q135" t="e">
        <f>IF('EXPORT Graph'!$B$11=1,P135,VLOOKUP($P135,'led1'!$E$3:$AE$220,'EXPORT Graph'!$B$11+3,FALSE))</f>
        <v>#N/A</v>
      </c>
      <c r="R135" t="e">
        <f>IF('EXPORT Graph'!$B$11=1,P135,VLOOKUP($P135,'led2'!$E$2:$AE$200,'EXPORT Graph'!$B$11+3,FALSE))</f>
        <v>#N/A</v>
      </c>
      <c r="S135" t="e">
        <f>IF('EXPORT Graph'!$B$11=1,P135,VLOOKUP($P135,'led3'!$E$2:$AD$200,'EXPORT Graph'!$B$11+3,FALSE))</f>
        <v>#N/A</v>
      </c>
      <c r="T135" t="e">
        <f>IF('EXPORT Graph'!$B$10=1,P135,VLOOKUP($P135,'led1'!$E$3:$AE$220,'EXPORT Graph'!$B$10+3,FALSE))</f>
        <v>#N/A</v>
      </c>
      <c r="U135" t="e">
        <f>IF('EXPORT Graph'!$B$10=1,P135,VLOOKUP($P135,'led2'!$E$2:$AE$200,'EXPORT Graph'!$B$10+3,FALSE))</f>
        <v>#N/A</v>
      </c>
      <c r="V135" t="e">
        <f>IF('EXPORT Graph'!$B$10=1,P135,VLOOKUP($P135,'led3'!$E$2:$AD$200,'EXPORT Graph'!$B$10+3,FALSE))</f>
        <v>#N/A</v>
      </c>
      <c r="X135" t="e">
        <f>IF(#REF!=1,P135,VLOOKUP($P135,'led1'!$E$3:$AE$220,#REF!+3,FALSE))</f>
        <v>#REF!</v>
      </c>
      <c r="Y135" t="e">
        <f>IF(#REF!=1,P135,VLOOKUP($P135,'led2'!$E$2:$AE$200,#REF!+3,FALSE))</f>
        <v>#REF!</v>
      </c>
      <c r="Z135" t="e">
        <f>IF(#REF!=1,P135,VLOOKUP($P135,'led3'!$E$2:$AD$200,#REF!+3,FALSE))</f>
        <v>#REF!</v>
      </c>
      <c r="AA135" t="e">
        <f>VLOOKUP($P135,'led1'!$E$3:$AE$220,CHARACTERIZE!$D$1+3,FALSE)</f>
        <v>#N/A</v>
      </c>
      <c r="AB135" t="e">
        <f>VLOOKUP($P135,'led2'!$E$2:$AE$200,CHARACTERIZE!$D$1+3,FALSE)</f>
        <v>#N/A</v>
      </c>
      <c r="AC135" t="e">
        <f>VLOOKUP($P135,'led3'!$E$2:$AD$200,CHARACTERIZE!$D$1+3,FALSE)</f>
        <v>#N/A</v>
      </c>
      <c r="AE135" t="e">
        <f>IF(#REF!=1,P135,VLOOKUP($P135,'led1'!$E$3:$AE$220,#REF!+3,FALSE))</f>
        <v>#REF!</v>
      </c>
      <c r="AF135" t="e">
        <f>IF(#REF!=1,P135,VLOOKUP($P135,'led2'!$E$2:$AE$200,#REF!+3,FALSE))</f>
        <v>#REF!</v>
      </c>
      <c r="AG135" t="e">
        <f>IF(#REF!=1,P135,VLOOKUP($P135,'led3'!$E$2:$AD$200,#REF!+3,FALSE))</f>
        <v>#REF!</v>
      </c>
      <c r="AH135" t="e">
        <f>VLOOKUP($P135,'led1'!$E$3:$AE$220,CHARACTERIZE!$E$1+3,FALSE)</f>
        <v>#N/A</v>
      </c>
      <c r="AI135" t="e">
        <f>VLOOKUP($P135,'led2'!$E$2:$AE$200,CHARACTERIZE!$E$1+3,FALSE)</f>
        <v>#N/A</v>
      </c>
      <c r="AJ135" t="e">
        <f>VLOOKUP($P135,'led3'!$E$2:$AD$200,CHARACTERIZE!$E$1+3,FALSE)</f>
        <v>#N/A</v>
      </c>
      <c r="AL135" t="e">
        <f>IF(#REF!=1,P135,VLOOKUP($P135,'led1'!$E$3:$AE$220,#REF!+3,FALSE))</f>
        <v>#REF!</v>
      </c>
      <c r="AM135" t="e">
        <f>IF(#REF!=1,P135,VLOOKUP($P135,'led2'!$E$2:$AE$200,#REF!+3,FALSE))</f>
        <v>#REF!</v>
      </c>
      <c r="AN135" t="e">
        <f>IF(#REF!=1,P135,VLOOKUP($P135,'led3'!$E$2:$AD$200,#REF!+3,FALSE))</f>
        <v>#REF!</v>
      </c>
      <c r="AO135" t="e">
        <f>VLOOKUP($P135,'led1'!$E$3:$AE$220,CHARACTERIZE!$F$1+3,FALSE)</f>
        <v>#N/A</v>
      </c>
      <c r="AP135" t="e">
        <f>VLOOKUP($P135,'led2'!$E$2:$AE$200,CHARACTERIZE!$F$1+3,FALSE)</f>
        <v>#N/A</v>
      </c>
      <c r="AQ135" t="e">
        <f>VLOOKUP($P135,'led3'!$E$2:$AD$200,CHARACTERIZE!$F$1+3,FALSE)</f>
        <v>#N/A</v>
      </c>
    </row>
    <row r="136" spans="16:43">
      <c r="P136" s="3">
        <v>3</v>
      </c>
      <c r="Q136" t="e">
        <f>IF('EXPORT Graph'!$B$11=1,P136,VLOOKUP($P136,'led1'!$E$3:$AE$220,'EXPORT Graph'!$B$11+3,FALSE))</f>
        <v>#N/A</v>
      </c>
      <c r="R136" t="e">
        <f>IF('EXPORT Graph'!$B$11=1,P136,VLOOKUP($P136,'led2'!$E$2:$AE$200,'EXPORT Graph'!$B$11+3,FALSE))</f>
        <v>#N/A</v>
      </c>
      <c r="S136" t="e">
        <f>IF('EXPORT Graph'!$B$11=1,P136,VLOOKUP($P136,'led3'!$E$2:$AD$200,'EXPORT Graph'!$B$11+3,FALSE))</f>
        <v>#N/A</v>
      </c>
      <c r="T136" t="e">
        <f>IF('EXPORT Graph'!$B$10=1,P136,VLOOKUP($P136,'led1'!$E$3:$AE$220,'EXPORT Graph'!$B$10+3,FALSE))</f>
        <v>#N/A</v>
      </c>
      <c r="U136" t="e">
        <f>IF('EXPORT Graph'!$B$10=1,P136,VLOOKUP($P136,'led2'!$E$2:$AE$200,'EXPORT Graph'!$B$10+3,FALSE))</f>
        <v>#N/A</v>
      </c>
      <c r="V136" t="e">
        <f>IF('EXPORT Graph'!$B$10=1,P136,VLOOKUP($P136,'led3'!$E$2:$AD$200,'EXPORT Graph'!$B$10+3,FALSE))</f>
        <v>#N/A</v>
      </c>
      <c r="X136" t="e">
        <f>IF(#REF!=1,P136,VLOOKUP($P136,'led1'!$E$3:$AE$220,#REF!+3,FALSE))</f>
        <v>#REF!</v>
      </c>
      <c r="Y136" t="e">
        <f>IF(#REF!=1,P136,VLOOKUP($P136,'led2'!$E$2:$AE$200,#REF!+3,FALSE))</f>
        <v>#REF!</v>
      </c>
      <c r="Z136" t="e">
        <f>IF(#REF!=1,P136,VLOOKUP($P136,'led3'!$E$2:$AD$200,#REF!+3,FALSE))</f>
        <v>#REF!</v>
      </c>
      <c r="AA136" t="e">
        <f>VLOOKUP($P136,'led1'!$E$3:$AE$220,CHARACTERIZE!$D$1+3,FALSE)</f>
        <v>#N/A</v>
      </c>
      <c r="AB136" t="e">
        <f>VLOOKUP($P136,'led2'!$E$2:$AE$200,CHARACTERIZE!$D$1+3,FALSE)</f>
        <v>#N/A</v>
      </c>
      <c r="AC136" t="e">
        <f>VLOOKUP($P136,'led3'!$E$2:$AD$200,CHARACTERIZE!$D$1+3,FALSE)</f>
        <v>#N/A</v>
      </c>
      <c r="AE136" t="e">
        <f>IF(#REF!=1,P136,VLOOKUP($P136,'led1'!$E$3:$AE$220,#REF!+3,FALSE))</f>
        <v>#REF!</v>
      </c>
      <c r="AF136" t="e">
        <f>IF(#REF!=1,P136,VLOOKUP($P136,'led2'!$E$2:$AE$200,#REF!+3,FALSE))</f>
        <v>#REF!</v>
      </c>
      <c r="AG136" t="e">
        <f>IF(#REF!=1,P136,VLOOKUP($P136,'led3'!$E$2:$AD$200,#REF!+3,FALSE))</f>
        <v>#REF!</v>
      </c>
      <c r="AH136" t="e">
        <f>VLOOKUP($P136,'led1'!$E$3:$AE$220,CHARACTERIZE!$E$1+3,FALSE)</f>
        <v>#N/A</v>
      </c>
      <c r="AI136" t="e">
        <f>VLOOKUP($P136,'led2'!$E$2:$AE$200,CHARACTERIZE!$E$1+3,FALSE)</f>
        <v>#N/A</v>
      </c>
      <c r="AJ136" t="e">
        <f>VLOOKUP($P136,'led3'!$E$2:$AD$200,CHARACTERIZE!$E$1+3,FALSE)</f>
        <v>#N/A</v>
      </c>
      <c r="AL136" t="e">
        <f>IF(#REF!=1,P136,VLOOKUP($P136,'led1'!$E$3:$AE$220,#REF!+3,FALSE))</f>
        <v>#REF!</v>
      </c>
      <c r="AM136" t="e">
        <f>IF(#REF!=1,P136,VLOOKUP($P136,'led2'!$E$2:$AE$200,#REF!+3,FALSE))</f>
        <v>#REF!</v>
      </c>
      <c r="AN136" t="e">
        <f>IF(#REF!=1,P136,VLOOKUP($P136,'led3'!$E$2:$AD$200,#REF!+3,FALSE))</f>
        <v>#REF!</v>
      </c>
      <c r="AO136" t="e">
        <f>VLOOKUP($P136,'led1'!$E$3:$AE$220,CHARACTERIZE!$F$1+3,FALSE)</f>
        <v>#N/A</v>
      </c>
      <c r="AP136" t="e">
        <f>VLOOKUP($P136,'led2'!$E$2:$AE$200,CHARACTERIZE!$F$1+3,FALSE)</f>
        <v>#N/A</v>
      </c>
      <c r="AQ136" t="e">
        <f>VLOOKUP($P136,'led3'!$E$2:$AD$200,CHARACTERIZE!$F$1+3,FALSE)</f>
        <v>#N/A</v>
      </c>
    </row>
    <row r="137" spans="16:43">
      <c r="P137" s="3">
        <v>3.1</v>
      </c>
      <c r="Q137" t="e">
        <f>IF('EXPORT Graph'!$B$11=1,P137,VLOOKUP($P137,'led1'!$E$3:$AE$220,'EXPORT Graph'!$B$11+3,FALSE))</f>
        <v>#N/A</v>
      </c>
      <c r="R137" t="e">
        <f>IF('EXPORT Graph'!$B$11=1,P137,VLOOKUP($P137,'led2'!$E$2:$AE$200,'EXPORT Graph'!$B$11+3,FALSE))</f>
        <v>#N/A</v>
      </c>
      <c r="S137" t="e">
        <f>IF('EXPORT Graph'!$B$11=1,P137,VLOOKUP($P137,'led3'!$E$2:$AD$200,'EXPORT Graph'!$B$11+3,FALSE))</f>
        <v>#N/A</v>
      </c>
      <c r="T137" t="e">
        <f>IF('EXPORT Graph'!$B$10=1,P137,VLOOKUP($P137,'led1'!$E$3:$AE$220,'EXPORT Graph'!$B$10+3,FALSE))</f>
        <v>#N/A</v>
      </c>
      <c r="U137" t="e">
        <f>IF('EXPORT Graph'!$B$10=1,P137,VLOOKUP($P137,'led2'!$E$2:$AE$200,'EXPORT Graph'!$B$10+3,FALSE))</f>
        <v>#N/A</v>
      </c>
      <c r="V137" t="e">
        <f>IF('EXPORT Graph'!$B$10=1,P137,VLOOKUP($P137,'led3'!$E$2:$AD$200,'EXPORT Graph'!$B$10+3,FALSE))</f>
        <v>#N/A</v>
      </c>
      <c r="X137" t="e">
        <f>IF(#REF!=1,P137,VLOOKUP($P137,'led1'!$E$3:$AE$220,#REF!+3,FALSE))</f>
        <v>#REF!</v>
      </c>
      <c r="Y137" t="e">
        <f>IF(#REF!=1,P137,VLOOKUP($P137,'led2'!$E$2:$AE$200,#REF!+3,FALSE))</f>
        <v>#REF!</v>
      </c>
      <c r="Z137" t="e">
        <f>IF(#REF!=1,P137,VLOOKUP($P137,'led3'!$E$2:$AD$200,#REF!+3,FALSE))</f>
        <v>#REF!</v>
      </c>
      <c r="AA137" t="e">
        <f>VLOOKUP($P137,'led1'!$E$3:$AE$220,CHARACTERIZE!$D$1+3,FALSE)</f>
        <v>#N/A</v>
      </c>
      <c r="AB137" t="e">
        <f>VLOOKUP($P137,'led2'!$E$2:$AE$200,CHARACTERIZE!$D$1+3,FALSE)</f>
        <v>#N/A</v>
      </c>
      <c r="AC137" t="e">
        <f>VLOOKUP($P137,'led3'!$E$2:$AD$200,CHARACTERIZE!$D$1+3,FALSE)</f>
        <v>#N/A</v>
      </c>
      <c r="AE137" t="e">
        <f>IF(#REF!=1,P137,VLOOKUP($P137,'led1'!$E$3:$AE$220,#REF!+3,FALSE))</f>
        <v>#REF!</v>
      </c>
      <c r="AF137" t="e">
        <f>IF(#REF!=1,P137,VLOOKUP($P137,'led2'!$E$2:$AE$200,#REF!+3,FALSE))</f>
        <v>#REF!</v>
      </c>
      <c r="AG137" t="e">
        <f>IF(#REF!=1,P137,VLOOKUP($P137,'led3'!$E$2:$AD$200,#REF!+3,FALSE))</f>
        <v>#REF!</v>
      </c>
      <c r="AH137" t="e">
        <f>VLOOKUP($P137,'led1'!$E$3:$AE$220,CHARACTERIZE!$E$1+3,FALSE)</f>
        <v>#N/A</v>
      </c>
      <c r="AI137" t="e">
        <f>VLOOKUP($P137,'led2'!$E$2:$AE$200,CHARACTERIZE!$E$1+3,FALSE)</f>
        <v>#N/A</v>
      </c>
      <c r="AJ137" t="e">
        <f>VLOOKUP($P137,'led3'!$E$2:$AD$200,CHARACTERIZE!$E$1+3,FALSE)</f>
        <v>#N/A</v>
      </c>
      <c r="AL137" t="e">
        <f>IF(#REF!=1,P137,VLOOKUP($P137,'led1'!$E$3:$AE$220,#REF!+3,FALSE))</f>
        <v>#REF!</v>
      </c>
      <c r="AM137" t="e">
        <f>IF(#REF!=1,P137,VLOOKUP($P137,'led2'!$E$2:$AE$200,#REF!+3,FALSE))</f>
        <v>#REF!</v>
      </c>
      <c r="AN137" t="e">
        <f>IF(#REF!=1,P137,VLOOKUP($P137,'led3'!$E$2:$AD$200,#REF!+3,FALSE))</f>
        <v>#REF!</v>
      </c>
      <c r="AO137" t="e">
        <f>VLOOKUP($P137,'led1'!$E$3:$AE$220,CHARACTERIZE!$F$1+3,FALSE)</f>
        <v>#N/A</v>
      </c>
      <c r="AP137" t="e">
        <f>VLOOKUP($P137,'led2'!$E$2:$AE$200,CHARACTERIZE!$F$1+3,FALSE)</f>
        <v>#N/A</v>
      </c>
      <c r="AQ137" t="e">
        <f>VLOOKUP($P137,'led3'!$E$2:$AD$200,CHARACTERIZE!$F$1+3,FALSE)</f>
        <v>#N/A</v>
      </c>
    </row>
    <row r="138" spans="16:43">
      <c r="P138" s="3">
        <v>3.2</v>
      </c>
      <c r="Q138" t="e">
        <f>IF('EXPORT Graph'!$B$11=1,P138,VLOOKUP($P138,'led1'!$E$3:$AE$220,'EXPORT Graph'!$B$11+3,FALSE))</f>
        <v>#N/A</v>
      </c>
      <c r="R138" t="e">
        <f>IF('EXPORT Graph'!$B$11=1,P138,VLOOKUP($P138,'led2'!$E$2:$AE$200,'EXPORT Graph'!$B$11+3,FALSE))</f>
        <v>#N/A</v>
      </c>
      <c r="S138" t="e">
        <f>IF('EXPORT Graph'!$B$11=1,P138,VLOOKUP($P138,'led3'!$E$2:$AD$200,'EXPORT Graph'!$B$11+3,FALSE))</f>
        <v>#N/A</v>
      </c>
      <c r="T138" t="e">
        <f>IF('EXPORT Graph'!$B$10=1,P138,VLOOKUP($P138,'led1'!$E$3:$AE$220,'EXPORT Graph'!$B$10+3,FALSE))</f>
        <v>#N/A</v>
      </c>
      <c r="U138" t="e">
        <f>IF('EXPORT Graph'!$B$10=1,P138,VLOOKUP($P138,'led2'!$E$2:$AE$200,'EXPORT Graph'!$B$10+3,FALSE))</f>
        <v>#N/A</v>
      </c>
      <c r="V138" t="e">
        <f>IF('EXPORT Graph'!$B$10=1,P138,VLOOKUP($P138,'led3'!$E$2:$AD$200,'EXPORT Graph'!$B$10+3,FALSE))</f>
        <v>#N/A</v>
      </c>
      <c r="X138" t="e">
        <f>IF(#REF!=1,P138,VLOOKUP($P138,'led1'!$E$3:$AE$220,#REF!+3,FALSE))</f>
        <v>#REF!</v>
      </c>
      <c r="Y138" t="e">
        <f>IF(#REF!=1,P138,VLOOKUP($P138,'led2'!$E$2:$AE$200,#REF!+3,FALSE))</f>
        <v>#REF!</v>
      </c>
      <c r="Z138" t="e">
        <f>IF(#REF!=1,P138,VLOOKUP($P138,'led3'!$E$2:$AD$200,#REF!+3,FALSE))</f>
        <v>#REF!</v>
      </c>
      <c r="AA138" t="e">
        <f>VLOOKUP($P138,'led1'!$E$3:$AE$220,CHARACTERIZE!$D$1+3,FALSE)</f>
        <v>#N/A</v>
      </c>
      <c r="AB138" t="e">
        <f>VLOOKUP($P138,'led2'!$E$2:$AE$200,CHARACTERIZE!$D$1+3,FALSE)</f>
        <v>#N/A</v>
      </c>
      <c r="AC138" t="e">
        <f>VLOOKUP($P138,'led3'!$E$2:$AD$200,CHARACTERIZE!$D$1+3,FALSE)</f>
        <v>#N/A</v>
      </c>
      <c r="AE138" t="e">
        <f>IF(#REF!=1,P138,VLOOKUP($P138,'led1'!$E$3:$AE$220,#REF!+3,FALSE))</f>
        <v>#REF!</v>
      </c>
      <c r="AF138" t="e">
        <f>IF(#REF!=1,P138,VLOOKUP($P138,'led2'!$E$2:$AE$200,#REF!+3,FALSE))</f>
        <v>#REF!</v>
      </c>
      <c r="AG138" t="e">
        <f>IF(#REF!=1,P138,VLOOKUP($P138,'led3'!$E$2:$AD$200,#REF!+3,FALSE))</f>
        <v>#REF!</v>
      </c>
      <c r="AH138" t="e">
        <f>VLOOKUP($P138,'led1'!$E$3:$AE$220,CHARACTERIZE!$E$1+3,FALSE)</f>
        <v>#N/A</v>
      </c>
      <c r="AI138" t="e">
        <f>VLOOKUP($P138,'led2'!$E$2:$AE$200,CHARACTERIZE!$E$1+3,FALSE)</f>
        <v>#N/A</v>
      </c>
      <c r="AJ138" t="e">
        <f>VLOOKUP($P138,'led3'!$E$2:$AD$200,CHARACTERIZE!$E$1+3,FALSE)</f>
        <v>#N/A</v>
      </c>
      <c r="AL138" t="e">
        <f>IF(#REF!=1,P138,VLOOKUP($P138,'led1'!$E$3:$AE$220,#REF!+3,FALSE))</f>
        <v>#REF!</v>
      </c>
      <c r="AM138" t="e">
        <f>IF(#REF!=1,P138,VLOOKUP($P138,'led2'!$E$2:$AE$200,#REF!+3,FALSE))</f>
        <v>#REF!</v>
      </c>
      <c r="AN138" t="e">
        <f>IF(#REF!=1,P138,VLOOKUP($P138,'led3'!$E$2:$AD$200,#REF!+3,FALSE))</f>
        <v>#REF!</v>
      </c>
      <c r="AO138" t="e">
        <f>VLOOKUP($P138,'led1'!$E$3:$AE$220,CHARACTERIZE!$F$1+3,FALSE)</f>
        <v>#N/A</v>
      </c>
      <c r="AP138" t="e">
        <f>VLOOKUP($P138,'led2'!$E$2:$AE$200,CHARACTERIZE!$F$1+3,FALSE)</f>
        <v>#N/A</v>
      </c>
      <c r="AQ138" t="e">
        <f>VLOOKUP($P138,'led3'!$E$2:$AD$200,CHARACTERIZE!$F$1+3,FALSE)</f>
        <v>#N/A</v>
      </c>
    </row>
    <row r="139" spans="16:43">
      <c r="P139" s="3">
        <v>3.3</v>
      </c>
      <c r="Q139" t="e">
        <f>IF('EXPORT Graph'!$B$11=1,P139,VLOOKUP($P139,'led1'!$E$3:$AE$220,'EXPORT Graph'!$B$11+3,FALSE))</f>
        <v>#N/A</v>
      </c>
      <c r="R139" t="e">
        <f>IF('EXPORT Graph'!$B$11=1,P139,VLOOKUP($P139,'led2'!$E$2:$AE$200,'EXPORT Graph'!$B$11+3,FALSE))</f>
        <v>#N/A</v>
      </c>
      <c r="S139" t="e">
        <f>IF('EXPORT Graph'!$B$11=1,P139,VLOOKUP($P139,'led3'!$E$2:$AD$200,'EXPORT Graph'!$B$11+3,FALSE))</f>
        <v>#N/A</v>
      </c>
      <c r="T139" t="e">
        <f>IF('EXPORT Graph'!$B$10=1,P139,VLOOKUP($P139,'led1'!$E$3:$AE$220,'EXPORT Graph'!$B$10+3,FALSE))</f>
        <v>#N/A</v>
      </c>
      <c r="U139" t="e">
        <f>IF('EXPORT Graph'!$B$10=1,P139,VLOOKUP($P139,'led2'!$E$2:$AE$200,'EXPORT Graph'!$B$10+3,FALSE))</f>
        <v>#N/A</v>
      </c>
      <c r="V139" t="e">
        <f>IF('EXPORT Graph'!$B$10=1,P139,VLOOKUP($P139,'led3'!$E$2:$AD$200,'EXPORT Graph'!$B$10+3,FALSE))</f>
        <v>#N/A</v>
      </c>
      <c r="X139" t="e">
        <f>IF(#REF!=1,P139,VLOOKUP($P139,'led1'!$E$3:$AE$220,#REF!+3,FALSE))</f>
        <v>#REF!</v>
      </c>
      <c r="Y139" t="e">
        <f>IF(#REF!=1,P139,VLOOKUP($P139,'led2'!$E$2:$AE$200,#REF!+3,FALSE))</f>
        <v>#REF!</v>
      </c>
      <c r="Z139" t="e">
        <f>IF(#REF!=1,P139,VLOOKUP($P139,'led3'!$E$2:$AD$200,#REF!+3,FALSE))</f>
        <v>#REF!</v>
      </c>
      <c r="AA139" t="e">
        <f>VLOOKUP($P139,'led1'!$E$3:$AE$220,CHARACTERIZE!$D$1+3,FALSE)</f>
        <v>#N/A</v>
      </c>
      <c r="AB139" t="e">
        <f>VLOOKUP($P139,'led2'!$E$2:$AE$200,CHARACTERIZE!$D$1+3,FALSE)</f>
        <v>#N/A</v>
      </c>
      <c r="AC139" t="e">
        <f>VLOOKUP($P139,'led3'!$E$2:$AD$200,CHARACTERIZE!$D$1+3,FALSE)</f>
        <v>#N/A</v>
      </c>
      <c r="AE139" t="e">
        <f>IF(#REF!=1,P139,VLOOKUP($P139,'led1'!$E$3:$AE$220,#REF!+3,FALSE))</f>
        <v>#REF!</v>
      </c>
      <c r="AF139" t="e">
        <f>IF(#REF!=1,P139,VLOOKUP($P139,'led2'!$E$2:$AE$200,#REF!+3,FALSE))</f>
        <v>#REF!</v>
      </c>
      <c r="AG139" t="e">
        <f>IF(#REF!=1,P139,VLOOKUP($P139,'led3'!$E$2:$AD$200,#REF!+3,FALSE))</f>
        <v>#REF!</v>
      </c>
      <c r="AH139" t="e">
        <f>VLOOKUP($P139,'led1'!$E$3:$AE$220,CHARACTERIZE!$E$1+3,FALSE)</f>
        <v>#N/A</v>
      </c>
      <c r="AI139" t="e">
        <f>VLOOKUP($P139,'led2'!$E$2:$AE$200,CHARACTERIZE!$E$1+3,FALSE)</f>
        <v>#N/A</v>
      </c>
      <c r="AJ139" t="e">
        <f>VLOOKUP($P139,'led3'!$E$2:$AD$200,CHARACTERIZE!$E$1+3,FALSE)</f>
        <v>#N/A</v>
      </c>
      <c r="AL139" t="e">
        <f>IF(#REF!=1,P139,VLOOKUP($P139,'led1'!$E$3:$AE$220,#REF!+3,FALSE))</f>
        <v>#REF!</v>
      </c>
      <c r="AM139" t="e">
        <f>IF(#REF!=1,P139,VLOOKUP($P139,'led2'!$E$2:$AE$200,#REF!+3,FALSE))</f>
        <v>#REF!</v>
      </c>
      <c r="AN139" t="e">
        <f>IF(#REF!=1,P139,VLOOKUP($P139,'led3'!$E$2:$AD$200,#REF!+3,FALSE))</f>
        <v>#REF!</v>
      </c>
      <c r="AO139" t="e">
        <f>VLOOKUP($P139,'led1'!$E$3:$AE$220,CHARACTERIZE!$F$1+3,FALSE)</f>
        <v>#N/A</v>
      </c>
      <c r="AP139" t="e">
        <f>VLOOKUP($P139,'led2'!$E$2:$AE$200,CHARACTERIZE!$F$1+3,FALSE)</f>
        <v>#N/A</v>
      </c>
      <c r="AQ139" t="e">
        <f>VLOOKUP($P139,'led3'!$E$2:$AD$200,CHARACTERIZE!$F$1+3,FALSE)</f>
        <v>#N/A</v>
      </c>
    </row>
    <row r="140" spans="16:43">
      <c r="P140" s="3">
        <v>3.4</v>
      </c>
      <c r="Q140" t="e">
        <f>IF('EXPORT Graph'!$B$11=1,P140,VLOOKUP($P140,'led1'!$E$3:$AE$220,'EXPORT Graph'!$B$11+3,FALSE))</f>
        <v>#N/A</v>
      </c>
      <c r="R140" t="e">
        <f>IF('EXPORT Graph'!$B$11=1,P140,VLOOKUP($P140,'led2'!$E$2:$AE$200,'EXPORT Graph'!$B$11+3,FALSE))</f>
        <v>#N/A</v>
      </c>
      <c r="S140" t="e">
        <f>IF('EXPORT Graph'!$B$11=1,P140,VLOOKUP($P140,'led3'!$E$2:$AD$200,'EXPORT Graph'!$B$11+3,FALSE))</f>
        <v>#N/A</v>
      </c>
      <c r="T140" t="e">
        <f>IF('EXPORT Graph'!$B$10=1,P140,VLOOKUP($P140,'led1'!$E$3:$AE$220,'EXPORT Graph'!$B$10+3,FALSE))</f>
        <v>#N/A</v>
      </c>
      <c r="U140" t="e">
        <f>IF('EXPORT Graph'!$B$10=1,P140,VLOOKUP($P140,'led2'!$E$2:$AE$200,'EXPORT Graph'!$B$10+3,FALSE))</f>
        <v>#N/A</v>
      </c>
      <c r="V140" t="e">
        <f>IF('EXPORT Graph'!$B$10=1,P140,VLOOKUP($P140,'led3'!$E$2:$AD$200,'EXPORT Graph'!$B$10+3,FALSE))</f>
        <v>#N/A</v>
      </c>
      <c r="X140" t="e">
        <f>IF(#REF!=1,P140,VLOOKUP($P140,'led1'!$E$3:$AE$220,#REF!+3,FALSE))</f>
        <v>#REF!</v>
      </c>
      <c r="Y140" t="e">
        <f>IF(#REF!=1,P140,VLOOKUP($P140,'led2'!$E$2:$AE$200,#REF!+3,FALSE))</f>
        <v>#REF!</v>
      </c>
      <c r="Z140" t="e">
        <f>IF(#REF!=1,P140,VLOOKUP($P140,'led3'!$E$2:$AD$200,#REF!+3,FALSE))</f>
        <v>#REF!</v>
      </c>
      <c r="AA140" t="e">
        <f>VLOOKUP($P140,'led1'!$E$3:$AE$220,CHARACTERIZE!$D$1+3,FALSE)</f>
        <v>#N/A</v>
      </c>
      <c r="AB140" t="e">
        <f>VLOOKUP($P140,'led2'!$E$2:$AE$200,CHARACTERIZE!$D$1+3,FALSE)</f>
        <v>#N/A</v>
      </c>
      <c r="AC140" t="e">
        <f>VLOOKUP($P140,'led3'!$E$2:$AD$200,CHARACTERIZE!$D$1+3,FALSE)</f>
        <v>#N/A</v>
      </c>
      <c r="AE140" t="e">
        <f>IF(#REF!=1,P140,VLOOKUP($P140,'led1'!$E$3:$AE$220,#REF!+3,FALSE))</f>
        <v>#REF!</v>
      </c>
      <c r="AF140" t="e">
        <f>IF(#REF!=1,P140,VLOOKUP($P140,'led2'!$E$2:$AE$200,#REF!+3,FALSE))</f>
        <v>#REF!</v>
      </c>
      <c r="AG140" t="e">
        <f>IF(#REF!=1,P140,VLOOKUP($P140,'led3'!$E$2:$AD$200,#REF!+3,FALSE))</f>
        <v>#REF!</v>
      </c>
      <c r="AH140" t="e">
        <f>VLOOKUP($P140,'led1'!$E$3:$AE$220,CHARACTERIZE!$E$1+3,FALSE)</f>
        <v>#N/A</v>
      </c>
      <c r="AI140" t="e">
        <f>VLOOKUP($P140,'led2'!$E$2:$AE$200,CHARACTERIZE!$E$1+3,FALSE)</f>
        <v>#N/A</v>
      </c>
      <c r="AJ140" t="e">
        <f>VLOOKUP($P140,'led3'!$E$2:$AD$200,CHARACTERIZE!$E$1+3,FALSE)</f>
        <v>#N/A</v>
      </c>
      <c r="AL140" t="e">
        <f>IF(#REF!=1,P140,VLOOKUP($P140,'led1'!$E$3:$AE$220,#REF!+3,FALSE))</f>
        <v>#REF!</v>
      </c>
      <c r="AM140" t="e">
        <f>IF(#REF!=1,P140,VLOOKUP($P140,'led2'!$E$2:$AE$200,#REF!+3,FALSE))</f>
        <v>#REF!</v>
      </c>
      <c r="AN140" t="e">
        <f>IF(#REF!=1,P140,VLOOKUP($P140,'led3'!$E$2:$AD$200,#REF!+3,FALSE))</f>
        <v>#REF!</v>
      </c>
      <c r="AO140" t="e">
        <f>VLOOKUP($P140,'led1'!$E$3:$AE$220,CHARACTERIZE!$F$1+3,FALSE)</f>
        <v>#N/A</v>
      </c>
      <c r="AP140" t="e">
        <f>VLOOKUP($P140,'led2'!$E$2:$AE$200,CHARACTERIZE!$F$1+3,FALSE)</f>
        <v>#N/A</v>
      </c>
      <c r="AQ140" t="e">
        <f>VLOOKUP($P140,'led3'!$E$2:$AD$200,CHARACTERIZE!$F$1+3,FALSE)</f>
        <v>#N/A</v>
      </c>
    </row>
    <row r="141" spans="16:43">
      <c r="P141" s="3">
        <v>3.5</v>
      </c>
      <c r="Q141" t="e">
        <f>IF('EXPORT Graph'!$B$11=1,P141,VLOOKUP($P141,'led1'!$E$3:$AE$220,'EXPORT Graph'!$B$11+3,FALSE))</f>
        <v>#N/A</v>
      </c>
      <c r="R141" t="e">
        <f>IF('EXPORT Graph'!$B$11=1,P141,VLOOKUP($P141,'led2'!$E$2:$AE$200,'EXPORT Graph'!$B$11+3,FALSE))</f>
        <v>#N/A</v>
      </c>
      <c r="S141" t="e">
        <f>IF('EXPORT Graph'!$B$11=1,P141,VLOOKUP($P141,'led3'!$E$2:$AD$200,'EXPORT Graph'!$B$11+3,FALSE))</f>
        <v>#N/A</v>
      </c>
      <c r="T141" t="e">
        <f>IF('EXPORT Graph'!$B$10=1,P141,VLOOKUP($P141,'led1'!$E$3:$AE$220,'EXPORT Graph'!$B$10+3,FALSE))</f>
        <v>#N/A</v>
      </c>
      <c r="U141" t="e">
        <f>IF('EXPORT Graph'!$B$10=1,P141,VLOOKUP($P141,'led2'!$E$2:$AE$200,'EXPORT Graph'!$B$10+3,FALSE))</f>
        <v>#N/A</v>
      </c>
      <c r="V141" t="e">
        <f>IF('EXPORT Graph'!$B$10=1,P141,VLOOKUP($P141,'led3'!$E$2:$AD$200,'EXPORT Graph'!$B$10+3,FALSE))</f>
        <v>#N/A</v>
      </c>
      <c r="X141" t="e">
        <f>IF(#REF!=1,P141,VLOOKUP($P141,'led1'!$E$3:$AE$220,#REF!+3,FALSE))</f>
        <v>#REF!</v>
      </c>
      <c r="Y141" t="e">
        <f>IF(#REF!=1,P141,VLOOKUP($P141,'led2'!$E$2:$AE$200,#REF!+3,FALSE))</f>
        <v>#REF!</v>
      </c>
      <c r="Z141" t="e">
        <f>IF(#REF!=1,P141,VLOOKUP($P141,'led3'!$E$2:$AD$200,#REF!+3,FALSE))</f>
        <v>#REF!</v>
      </c>
      <c r="AA141" t="e">
        <f>VLOOKUP($P141,'led1'!$E$3:$AE$220,CHARACTERIZE!$D$1+3,FALSE)</f>
        <v>#N/A</v>
      </c>
      <c r="AB141" t="e">
        <f>VLOOKUP($P141,'led2'!$E$2:$AE$200,CHARACTERIZE!$D$1+3,FALSE)</f>
        <v>#N/A</v>
      </c>
      <c r="AC141" t="e">
        <f>VLOOKUP($P141,'led3'!$E$2:$AD$200,CHARACTERIZE!$D$1+3,FALSE)</f>
        <v>#N/A</v>
      </c>
      <c r="AE141" t="e">
        <f>IF(#REF!=1,P141,VLOOKUP($P141,'led1'!$E$3:$AE$220,#REF!+3,FALSE))</f>
        <v>#REF!</v>
      </c>
      <c r="AF141" t="e">
        <f>IF(#REF!=1,P141,VLOOKUP($P141,'led2'!$E$2:$AE$200,#REF!+3,FALSE))</f>
        <v>#REF!</v>
      </c>
      <c r="AG141" t="e">
        <f>IF(#REF!=1,P141,VLOOKUP($P141,'led3'!$E$2:$AD$200,#REF!+3,FALSE))</f>
        <v>#REF!</v>
      </c>
      <c r="AH141" t="e">
        <f>VLOOKUP($P141,'led1'!$E$3:$AE$220,CHARACTERIZE!$E$1+3,FALSE)</f>
        <v>#N/A</v>
      </c>
      <c r="AI141" t="e">
        <f>VLOOKUP($P141,'led2'!$E$2:$AE$200,CHARACTERIZE!$E$1+3,FALSE)</f>
        <v>#N/A</v>
      </c>
      <c r="AJ141" t="e">
        <f>VLOOKUP($P141,'led3'!$E$2:$AD$200,CHARACTERIZE!$E$1+3,FALSE)</f>
        <v>#N/A</v>
      </c>
      <c r="AL141" t="e">
        <f>IF(#REF!=1,P141,VLOOKUP($P141,'led1'!$E$3:$AE$220,#REF!+3,FALSE))</f>
        <v>#REF!</v>
      </c>
      <c r="AM141" t="e">
        <f>IF(#REF!=1,P141,VLOOKUP($P141,'led2'!$E$2:$AE$200,#REF!+3,FALSE))</f>
        <v>#REF!</v>
      </c>
      <c r="AN141" t="e">
        <f>IF(#REF!=1,P141,VLOOKUP($P141,'led3'!$E$2:$AD$200,#REF!+3,FALSE))</f>
        <v>#REF!</v>
      </c>
      <c r="AO141" t="e">
        <f>VLOOKUP($P141,'led1'!$E$3:$AE$220,CHARACTERIZE!$F$1+3,FALSE)</f>
        <v>#N/A</v>
      </c>
      <c r="AP141" t="e">
        <f>VLOOKUP($P141,'led2'!$E$2:$AE$200,CHARACTERIZE!$F$1+3,FALSE)</f>
        <v>#N/A</v>
      </c>
      <c r="AQ141" t="e">
        <f>VLOOKUP($P141,'led3'!$E$2:$AD$200,CHARACTERIZE!$F$1+3,FALSE)</f>
        <v>#N/A</v>
      </c>
    </row>
    <row r="142" spans="16:43">
      <c r="P142" s="3">
        <v>3.6</v>
      </c>
      <c r="Q142" t="e">
        <f>IF('EXPORT Graph'!$B$11=1,P142,VLOOKUP($P142,'led1'!$E$3:$AE$220,'EXPORT Graph'!$B$11+3,FALSE))</f>
        <v>#N/A</v>
      </c>
      <c r="R142" t="e">
        <f>IF('EXPORT Graph'!$B$11=1,P142,VLOOKUP($P142,'led2'!$E$2:$AE$200,'EXPORT Graph'!$B$11+3,FALSE))</f>
        <v>#N/A</v>
      </c>
      <c r="S142" t="e">
        <f>IF('EXPORT Graph'!$B$11=1,P142,VLOOKUP($P142,'led3'!$E$2:$AD$200,'EXPORT Graph'!$B$11+3,FALSE))</f>
        <v>#N/A</v>
      </c>
      <c r="T142" t="e">
        <f>IF('EXPORT Graph'!$B$10=1,P142,VLOOKUP($P142,'led1'!$E$3:$AE$220,'EXPORT Graph'!$B$10+3,FALSE))</f>
        <v>#N/A</v>
      </c>
      <c r="U142" t="e">
        <f>IF('EXPORT Graph'!$B$10=1,P142,VLOOKUP($P142,'led2'!$E$2:$AE$200,'EXPORT Graph'!$B$10+3,FALSE))</f>
        <v>#N/A</v>
      </c>
      <c r="V142" t="e">
        <f>IF('EXPORT Graph'!$B$10=1,P142,VLOOKUP($P142,'led3'!$E$2:$AD$200,'EXPORT Graph'!$B$10+3,FALSE))</f>
        <v>#N/A</v>
      </c>
      <c r="X142" t="e">
        <f>IF(#REF!=1,P142,VLOOKUP($P142,'led1'!$E$3:$AE$220,#REF!+3,FALSE))</f>
        <v>#REF!</v>
      </c>
      <c r="Y142" t="e">
        <f>IF(#REF!=1,P142,VLOOKUP($P142,'led2'!$E$2:$AE$200,#REF!+3,FALSE))</f>
        <v>#REF!</v>
      </c>
      <c r="Z142" t="e">
        <f>IF(#REF!=1,P142,VLOOKUP($P142,'led3'!$E$2:$AD$200,#REF!+3,FALSE))</f>
        <v>#REF!</v>
      </c>
      <c r="AA142" t="e">
        <f>VLOOKUP($P142,'led1'!$E$3:$AE$220,CHARACTERIZE!$D$1+3,FALSE)</f>
        <v>#N/A</v>
      </c>
      <c r="AB142" t="e">
        <f>VLOOKUP($P142,'led2'!$E$2:$AE$200,CHARACTERIZE!$D$1+3,FALSE)</f>
        <v>#N/A</v>
      </c>
      <c r="AC142" t="e">
        <f>VLOOKUP($P142,'led3'!$E$2:$AD$200,CHARACTERIZE!$D$1+3,FALSE)</f>
        <v>#N/A</v>
      </c>
      <c r="AE142" t="e">
        <f>IF(#REF!=1,P142,VLOOKUP($P142,'led1'!$E$3:$AE$220,#REF!+3,FALSE))</f>
        <v>#REF!</v>
      </c>
      <c r="AF142" t="e">
        <f>IF(#REF!=1,P142,VLOOKUP($P142,'led2'!$E$2:$AE$200,#REF!+3,FALSE))</f>
        <v>#REF!</v>
      </c>
      <c r="AG142" t="e">
        <f>IF(#REF!=1,P142,VLOOKUP($P142,'led3'!$E$2:$AD$200,#REF!+3,FALSE))</f>
        <v>#REF!</v>
      </c>
      <c r="AH142" t="e">
        <f>VLOOKUP($P142,'led1'!$E$3:$AE$220,CHARACTERIZE!$E$1+3,FALSE)</f>
        <v>#N/A</v>
      </c>
      <c r="AI142" t="e">
        <f>VLOOKUP($P142,'led2'!$E$2:$AE$200,CHARACTERIZE!$E$1+3,FALSE)</f>
        <v>#N/A</v>
      </c>
      <c r="AJ142" t="e">
        <f>VLOOKUP($P142,'led3'!$E$2:$AD$200,CHARACTERIZE!$E$1+3,FALSE)</f>
        <v>#N/A</v>
      </c>
      <c r="AL142" t="e">
        <f>IF(#REF!=1,P142,VLOOKUP($P142,'led1'!$E$3:$AE$220,#REF!+3,FALSE))</f>
        <v>#REF!</v>
      </c>
      <c r="AM142" t="e">
        <f>IF(#REF!=1,P142,VLOOKUP($P142,'led2'!$E$2:$AE$200,#REF!+3,FALSE))</f>
        <v>#REF!</v>
      </c>
      <c r="AN142" t="e">
        <f>IF(#REF!=1,P142,VLOOKUP($P142,'led3'!$E$2:$AD$200,#REF!+3,FALSE))</f>
        <v>#REF!</v>
      </c>
      <c r="AO142" t="e">
        <f>VLOOKUP($P142,'led1'!$E$3:$AE$220,CHARACTERIZE!$F$1+3,FALSE)</f>
        <v>#N/A</v>
      </c>
      <c r="AP142" t="e">
        <f>VLOOKUP($P142,'led2'!$E$2:$AE$200,CHARACTERIZE!$F$1+3,FALSE)</f>
        <v>#N/A</v>
      </c>
      <c r="AQ142" t="e">
        <f>VLOOKUP($P142,'led3'!$E$2:$AD$200,CHARACTERIZE!$F$1+3,FALSE)</f>
        <v>#N/A</v>
      </c>
    </row>
    <row r="143" spans="16:43">
      <c r="P143" s="3">
        <v>3.7</v>
      </c>
      <c r="Q143" t="e">
        <f>IF('EXPORT Graph'!$B$11=1,P143,VLOOKUP($P143,'led1'!$E$3:$AE$220,'EXPORT Graph'!$B$11+3,FALSE))</f>
        <v>#N/A</v>
      </c>
      <c r="R143" t="e">
        <f>IF('EXPORT Graph'!$B$11=1,P143,VLOOKUP($P143,'led2'!$E$2:$AE$200,'EXPORT Graph'!$B$11+3,FALSE))</f>
        <v>#N/A</v>
      </c>
      <c r="S143" t="e">
        <f>IF('EXPORT Graph'!$B$11=1,P143,VLOOKUP($P143,'led3'!$E$2:$AD$200,'EXPORT Graph'!$B$11+3,FALSE))</f>
        <v>#N/A</v>
      </c>
      <c r="T143" t="e">
        <f>IF('EXPORT Graph'!$B$10=1,P143,VLOOKUP($P143,'led1'!$E$3:$AE$220,'EXPORT Graph'!$B$10+3,FALSE))</f>
        <v>#N/A</v>
      </c>
      <c r="U143" t="e">
        <f>IF('EXPORT Graph'!$B$10=1,P143,VLOOKUP($P143,'led2'!$E$2:$AE$200,'EXPORT Graph'!$B$10+3,FALSE))</f>
        <v>#N/A</v>
      </c>
      <c r="V143" t="e">
        <f>IF('EXPORT Graph'!$B$10=1,P143,VLOOKUP($P143,'led3'!$E$2:$AD$200,'EXPORT Graph'!$B$10+3,FALSE))</f>
        <v>#N/A</v>
      </c>
      <c r="X143" t="e">
        <f>IF(#REF!=1,P143,VLOOKUP($P143,'led1'!$E$3:$AE$220,#REF!+3,FALSE))</f>
        <v>#REF!</v>
      </c>
      <c r="Y143" t="e">
        <f>IF(#REF!=1,P143,VLOOKUP($P143,'led2'!$E$2:$AE$200,#REF!+3,FALSE))</f>
        <v>#REF!</v>
      </c>
      <c r="Z143" t="e">
        <f>IF(#REF!=1,P143,VLOOKUP($P143,'led3'!$E$2:$AD$200,#REF!+3,FALSE))</f>
        <v>#REF!</v>
      </c>
      <c r="AA143" t="e">
        <f>VLOOKUP($P143,'led1'!$E$3:$AE$220,CHARACTERIZE!$D$1+3,FALSE)</f>
        <v>#N/A</v>
      </c>
      <c r="AB143" t="e">
        <f>VLOOKUP($P143,'led2'!$E$2:$AE$200,CHARACTERIZE!$D$1+3,FALSE)</f>
        <v>#N/A</v>
      </c>
      <c r="AC143" t="e">
        <f>VLOOKUP($P143,'led3'!$E$2:$AD$200,CHARACTERIZE!$D$1+3,FALSE)</f>
        <v>#N/A</v>
      </c>
      <c r="AE143" t="e">
        <f>IF(#REF!=1,P143,VLOOKUP($P143,'led1'!$E$3:$AE$220,#REF!+3,FALSE))</f>
        <v>#REF!</v>
      </c>
      <c r="AF143" t="e">
        <f>IF(#REF!=1,P143,VLOOKUP($P143,'led2'!$E$2:$AE$200,#REF!+3,FALSE))</f>
        <v>#REF!</v>
      </c>
      <c r="AG143" t="e">
        <f>IF(#REF!=1,P143,VLOOKUP($P143,'led3'!$E$2:$AD$200,#REF!+3,FALSE))</f>
        <v>#REF!</v>
      </c>
      <c r="AH143" t="e">
        <f>VLOOKUP($P143,'led1'!$E$3:$AE$220,CHARACTERIZE!$E$1+3,FALSE)</f>
        <v>#N/A</v>
      </c>
      <c r="AI143" t="e">
        <f>VLOOKUP($P143,'led2'!$E$2:$AE$200,CHARACTERIZE!$E$1+3,FALSE)</f>
        <v>#N/A</v>
      </c>
      <c r="AJ143" t="e">
        <f>VLOOKUP($P143,'led3'!$E$2:$AD$200,CHARACTERIZE!$E$1+3,FALSE)</f>
        <v>#N/A</v>
      </c>
      <c r="AL143" t="e">
        <f>IF(#REF!=1,P143,VLOOKUP($P143,'led1'!$E$3:$AE$220,#REF!+3,FALSE))</f>
        <v>#REF!</v>
      </c>
      <c r="AM143" t="e">
        <f>IF(#REF!=1,P143,VLOOKUP($P143,'led2'!$E$2:$AE$200,#REF!+3,FALSE))</f>
        <v>#REF!</v>
      </c>
      <c r="AN143" t="e">
        <f>IF(#REF!=1,P143,VLOOKUP($P143,'led3'!$E$2:$AD$200,#REF!+3,FALSE))</f>
        <v>#REF!</v>
      </c>
      <c r="AO143" t="e">
        <f>VLOOKUP($P143,'led1'!$E$3:$AE$220,CHARACTERIZE!$F$1+3,FALSE)</f>
        <v>#N/A</v>
      </c>
      <c r="AP143" t="e">
        <f>VLOOKUP($P143,'led2'!$E$2:$AE$200,CHARACTERIZE!$F$1+3,FALSE)</f>
        <v>#N/A</v>
      </c>
      <c r="AQ143" t="e">
        <f>VLOOKUP($P143,'led3'!$E$2:$AD$200,CHARACTERIZE!$F$1+3,FALSE)</f>
        <v>#N/A</v>
      </c>
    </row>
    <row r="144" spans="16:43">
      <c r="P144" s="3">
        <v>3.8</v>
      </c>
      <c r="Q144" t="e">
        <f>IF('EXPORT Graph'!$B$11=1,P144,VLOOKUP($P144,'led1'!$E$3:$AE$220,'EXPORT Graph'!$B$11+3,FALSE))</f>
        <v>#N/A</v>
      </c>
      <c r="R144" t="e">
        <f>IF('EXPORT Graph'!$B$11=1,P144,VLOOKUP($P144,'led2'!$E$2:$AE$200,'EXPORT Graph'!$B$11+3,FALSE))</f>
        <v>#N/A</v>
      </c>
      <c r="S144" t="e">
        <f>IF('EXPORT Graph'!$B$11=1,P144,VLOOKUP($P144,'led3'!$E$2:$AD$200,'EXPORT Graph'!$B$11+3,FALSE))</f>
        <v>#N/A</v>
      </c>
      <c r="T144" t="e">
        <f>IF('EXPORT Graph'!$B$10=1,P144,VLOOKUP($P144,'led1'!$E$3:$AE$220,'EXPORT Graph'!$B$10+3,FALSE))</f>
        <v>#N/A</v>
      </c>
      <c r="U144" t="e">
        <f>IF('EXPORT Graph'!$B$10=1,P144,VLOOKUP($P144,'led2'!$E$2:$AE$200,'EXPORT Graph'!$B$10+3,FALSE))</f>
        <v>#N/A</v>
      </c>
      <c r="V144" t="e">
        <f>IF('EXPORT Graph'!$B$10=1,P144,VLOOKUP($P144,'led3'!$E$2:$AD$200,'EXPORT Graph'!$B$10+3,FALSE))</f>
        <v>#N/A</v>
      </c>
      <c r="X144" t="e">
        <f>IF(#REF!=1,P144,VLOOKUP($P144,'led1'!$E$3:$AE$220,#REF!+3,FALSE))</f>
        <v>#REF!</v>
      </c>
      <c r="Y144" t="e">
        <f>IF(#REF!=1,P144,VLOOKUP($P144,'led2'!$E$2:$AE$200,#REF!+3,FALSE))</f>
        <v>#REF!</v>
      </c>
      <c r="Z144" t="e">
        <f>IF(#REF!=1,P144,VLOOKUP($P144,'led3'!$E$2:$AD$200,#REF!+3,FALSE))</f>
        <v>#REF!</v>
      </c>
      <c r="AA144" t="e">
        <f>VLOOKUP($P144,'led1'!$E$3:$AE$220,CHARACTERIZE!$D$1+3,FALSE)</f>
        <v>#N/A</v>
      </c>
      <c r="AB144" t="e">
        <f>VLOOKUP($P144,'led2'!$E$2:$AE$200,CHARACTERIZE!$D$1+3,FALSE)</f>
        <v>#N/A</v>
      </c>
      <c r="AC144" t="e">
        <f>VLOOKUP($P144,'led3'!$E$2:$AD$200,CHARACTERIZE!$D$1+3,FALSE)</f>
        <v>#N/A</v>
      </c>
      <c r="AE144" t="e">
        <f>IF(#REF!=1,P144,VLOOKUP($P144,'led1'!$E$3:$AE$220,#REF!+3,FALSE))</f>
        <v>#REF!</v>
      </c>
      <c r="AF144" t="e">
        <f>IF(#REF!=1,P144,VLOOKUP($P144,'led2'!$E$2:$AE$200,#REF!+3,FALSE))</f>
        <v>#REF!</v>
      </c>
      <c r="AG144" t="e">
        <f>IF(#REF!=1,P144,VLOOKUP($P144,'led3'!$E$2:$AD$200,#REF!+3,FALSE))</f>
        <v>#REF!</v>
      </c>
      <c r="AH144" t="e">
        <f>VLOOKUP($P144,'led1'!$E$3:$AE$220,CHARACTERIZE!$E$1+3,FALSE)</f>
        <v>#N/A</v>
      </c>
      <c r="AI144" t="e">
        <f>VLOOKUP($P144,'led2'!$E$2:$AE$200,CHARACTERIZE!$E$1+3,FALSE)</f>
        <v>#N/A</v>
      </c>
      <c r="AJ144" t="e">
        <f>VLOOKUP($P144,'led3'!$E$2:$AD$200,CHARACTERIZE!$E$1+3,FALSE)</f>
        <v>#N/A</v>
      </c>
      <c r="AL144" t="e">
        <f>IF(#REF!=1,P144,VLOOKUP($P144,'led1'!$E$3:$AE$220,#REF!+3,FALSE))</f>
        <v>#REF!</v>
      </c>
      <c r="AM144" t="e">
        <f>IF(#REF!=1,P144,VLOOKUP($P144,'led2'!$E$2:$AE$200,#REF!+3,FALSE))</f>
        <v>#REF!</v>
      </c>
      <c r="AN144" t="e">
        <f>IF(#REF!=1,P144,VLOOKUP($P144,'led3'!$E$2:$AD$200,#REF!+3,FALSE))</f>
        <v>#REF!</v>
      </c>
      <c r="AO144" t="e">
        <f>VLOOKUP($P144,'led1'!$E$3:$AE$220,CHARACTERIZE!$F$1+3,FALSE)</f>
        <v>#N/A</v>
      </c>
      <c r="AP144" t="e">
        <f>VLOOKUP($P144,'led2'!$E$2:$AE$200,CHARACTERIZE!$F$1+3,FALSE)</f>
        <v>#N/A</v>
      </c>
      <c r="AQ144" t="e">
        <f>VLOOKUP($P144,'led3'!$E$2:$AD$200,CHARACTERIZE!$F$1+3,FALSE)</f>
        <v>#N/A</v>
      </c>
    </row>
    <row r="145" spans="16:43">
      <c r="P145" s="3">
        <v>3.9</v>
      </c>
      <c r="Q145" t="e">
        <f>IF('EXPORT Graph'!$B$11=1,P145,VLOOKUP($P145,'led1'!$E$3:$AE$220,'EXPORT Graph'!$B$11+3,FALSE))</f>
        <v>#N/A</v>
      </c>
      <c r="R145" t="e">
        <f>IF('EXPORT Graph'!$B$11=1,P145,VLOOKUP($P145,'led2'!$E$2:$AE$200,'EXPORT Graph'!$B$11+3,FALSE))</f>
        <v>#N/A</v>
      </c>
      <c r="S145" t="e">
        <f>IF('EXPORT Graph'!$B$11=1,P145,VLOOKUP($P145,'led3'!$E$2:$AD$200,'EXPORT Graph'!$B$11+3,FALSE))</f>
        <v>#N/A</v>
      </c>
      <c r="T145" t="e">
        <f>IF('EXPORT Graph'!$B$10=1,P145,VLOOKUP($P145,'led1'!$E$3:$AE$220,'EXPORT Graph'!$B$10+3,FALSE))</f>
        <v>#N/A</v>
      </c>
      <c r="U145" t="e">
        <f>IF('EXPORT Graph'!$B$10=1,P145,VLOOKUP($P145,'led2'!$E$2:$AE$200,'EXPORT Graph'!$B$10+3,FALSE))</f>
        <v>#N/A</v>
      </c>
      <c r="V145" t="e">
        <f>IF('EXPORT Graph'!$B$10=1,P145,VLOOKUP($P145,'led3'!$E$2:$AD$200,'EXPORT Graph'!$B$10+3,FALSE))</f>
        <v>#N/A</v>
      </c>
      <c r="X145" t="e">
        <f>IF(#REF!=1,P145,VLOOKUP($P145,'led1'!$E$3:$AE$220,#REF!+3,FALSE))</f>
        <v>#REF!</v>
      </c>
      <c r="Y145" t="e">
        <f>IF(#REF!=1,P145,VLOOKUP($P145,'led2'!$E$2:$AE$200,#REF!+3,FALSE))</f>
        <v>#REF!</v>
      </c>
      <c r="Z145" t="e">
        <f>IF(#REF!=1,P145,VLOOKUP($P145,'led3'!$E$2:$AD$200,#REF!+3,FALSE))</f>
        <v>#REF!</v>
      </c>
      <c r="AA145" t="e">
        <f>VLOOKUP($P145,'led1'!$E$3:$AE$220,CHARACTERIZE!$D$1+3,FALSE)</f>
        <v>#N/A</v>
      </c>
      <c r="AB145" t="e">
        <f>VLOOKUP($P145,'led2'!$E$2:$AE$200,CHARACTERIZE!$D$1+3,FALSE)</f>
        <v>#N/A</v>
      </c>
      <c r="AC145" t="e">
        <f>VLOOKUP($P145,'led3'!$E$2:$AD$200,CHARACTERIZE!$D$1+3,FALSE)</f>
        <v>#N/A</v>
      </c>
      <c r="AE145" t="e">
        <f>IF(#REF!=1,P145,VLOOKUP($P145,'led1'!$E$3:$AE$220,#REF!+3,FALSE))</f>
        <v>#REF!</v>
      </c>
      <c r="AF145" t="e">
        <f>IF(#REF!=1,P145,VLOOKUP($P145,'led2'!$E$2:$AE$200,#REF!+3,FALSE))</f>
        <v>#REF!</v>
      </c>
      <c r="AG145" t="e">
        <f>IF(#REF!=1,P145,VLOOKUP($P145,'led3'!$E$2:$AD$200,#REF!+3,FALSE))</f>
        <v>#REF!</v>
      </c>
      <c r="AH145" t="e">
        <f>VLOOKUP($P145,'led1'!$E$3:$AE$220,CHARACTERIZE!$E$1+3,FALSE)</f>
        <v>#N/A</v>
      </c>
      <c r="AI145" t="e">
        <f>VLOOKUP($P145,'led2'!$E$2:$AE$200,CHARACTERIZE!$E$1+3,FALSE)</f>
        <v>#N/A</v>
      </c>
      <c r="AJ145" t="e">
        <f>VLOOKUP($P145,'led3'!$E$2:$AD$200,CHARACTERIZE!$E$1+3,FALSE)</f>
        <v>#N/A</v>
      </c>
      <c r="AL145" t="e">
        <f>IF(#REF!=1,P145,VLOOKUP($P145,'led1'!$E$3:$AE$220,#REF!+3,FALSE))</f>
        <v>#REF!</v>
      </c>
      <c r="AM145" t="e">
        <f>IF(#REF!=1,P145,VLOOKUP($P145,'led2'!$E$2:$AE$200,#REF!+3,FALSE))</f>
        <v>#REF!</v>
      </c>
      <c r="AN145" t="e">
        <f>IF(#REF!=1,P145,VLOOKUP($P145,'led3'!$E$2:$AD$200,#REF!+3,FALSE))</f>
        <v>#REF!</v>
      </c>
      <c r="AO145" t="e">
        <f>VLOOKUP($P145,'led1'!$E$3:$AE$220,CHARACTERIZE!$F$1+3,FALSE)</f>
        <v>#N/A</v>
      </c>
      <c r="AP145" t="e">
        <f>VLOOKUP($P145,'led2'!$E$2:$AE$200,CHARACTERIZE!$F$1+3,FALSE)</f>
        <v>#N/A</v>
      </c>
      <c r="AQ145" t="e">
        <f>VLOOKUP($P145,'led3'!$E$2:$AD$200,CHARACTERIZE!$F$1+3,FALSE)</f>
        <v>#N/A</v>
      </c>
    </row>
    <row r="146" spans="16:43">
      <c r="P146" s="3">
        <v>4</v>
      </c>
      <c r="Q146" t="e">
        <f>IF('EXPORT Graph'!$B$11=1,P146,VLOOKUP($P146,'led1'!$E$3:$AE$220,'EXPORT Graph'!$B$11+3,FALSE))</f>
        <v>#N/A</v>
      </c>
      <c r="R146" t="e">
        <f>IF('EXPORT Graph'!$B$11=1,P146,VLOOKUP($P146,'led2'!$E$2:$AE$200,'EXPORT Graph'!$B$11+3,FALSE))</f>
        <v>#N/A</v>
      </c>
      <c r="S146" t="e">
        <f>IF('EXPORT Graph'!$B$11=1,P146,VLOOKUP($P146,'led3'!$E$2:$AD$200,'EXPORT Graph'!$B$11+3,FALSE))</f>
        <v>#N/A</v>
      </c>
      <c r="T146" t="e">
        <f>IF('EXPORT Graph'!$B$10=1,P146,VLOOKUP($P146,'led1'!$E$3:$AE$220,'EXPORT Graph'!$B$10+3,FALSE))</f>
        <v>#N/A</v>
      </c>
      <c r="U146" t="e">
        <f>IF('EXPORT Graph'!$B$10=1,P146,VLOOKUP($P146,'led2'!$E$2:$AE$200,'EXPORT Graph'!$B$10+3,FALSE))</f>
        <v>#N/A</v>
      </c>
      <c r="V146" t="e">
        <f>IF('EXPORT Graph'!$B$10=1,P146,VLOOKUP($P146,'led3'!$E$2:$AD$200,'EXPORT Graph'!$B$10+3,FALSE))</f>
        <v>#N/A</v>
      </c>
      <c r="X146" t="e">
        <f>IF(#REF!=1,P146,VLOOKUP($P146,'led1'!$E$3:$AE$220,#REF!+3,FALSE))</f>
        <v>#REF!</v>
      </c>
      <c r="Y146" t="e">
        <f>IF(#REF!=1,P146,VLOOKUP($P146,'led2'!$E$2:$AE$200,#REF!+3,FALSE))</f>
        <v>#REF!</v>
      </c>
      <c r="Z146" t="e">
        <f>IF(#REF!=1,P146,VLOOKUP($P146,'led3'!$E$2:$AD$200,#REF!+3,FALSE))</f>
        <v>#REF!</v>
      </c>
      <c r="AA146" t="e">
        <f>VLOOKUP($P146,'led1'!$E$3:$AE$220,CHARACTERIZE!$D$1+3,FALSE)</f>
        <v>#N/A</v>
      </c>
      <c r="AB146" t="e">
        <f>VLOOKUP($P146,'led2'!$E$2:$AE$200,CHARACTERIZE!$D$1+3,FALSE)</f>
        <v>#N/A</v>
      </c>
      <c r="AC146" t="e">
        <f>VLOOKUP($P146,'led3'!$E$2:$AD$200,CHARACTERIZE!$D$1+3,FALSE)</f>
        <v>#N/A</v>
      </c>
      <c r="AE146" t="e">
        <f>IF(#REF!=1,P146,VLOOKUP($P146,'led1'!$E$3:$AE$220,#REF!+3,FALSE))</f>
        <v>#REF!</v>
      </c>
      <c r="AF146" t="e">
        <f>IF(#REF!=1,P146,VLOOKUP($P146,'led2'!$E$2:$AE$200,#REF!+3,FALSE))</f>
        <v>#REF!</v>
      </c>
      <c r="AG146" t="e">
        <f>IF(#REF!=1,P146,VLOOKUP($P146,'led3'!$E$2:$AD$200,#REF!+3,FALSE))</f>
        <v>#REF!</v>
      </c>
      <c r="AH146" t="e">
        <f>VLOOKUP($P146,'led1'!$E$3:$AE$220,CHARACTERIZE!$E$1+3,FALSE)</f>
        <v>#N/A</v>
      </c>
      <c r="AI146" t="e">
        <f>VLOOKUP($P146,'led2'!$E$2:$AE$200,CHARACTERIZE!$E$1+3,FALSE)</f>
        <v>#N/A</v>
      </c>
      <c r="AJ146" t="e">
        <f>VLOOKUP($P146,'led3'!$E$2:$AD$200,CHARACTERIZE!$E$1+3,FALSE)</f>
        <v>#N/A</v>
      </c>
      <c r="AL146" t="e">
        <f>IF(#REF!=1,P146,VLOOKUP($P146,'led1'!$E$3:$AE$220,#REF!+3,FALSE))</f>
        <v>#REF!</v>
      </c>
      <c r="AM146" t="e">
        <f>IF(#REF!=1,P146,VLOOKUP($P146,'led2'!$E$2:$AE$200,#REF!+3,FALSE))</f>
        <v>#REF!</v>
      </c>
      <c r="AN146" t="e">
        <f>IF(#REF!=1,P146,VLOOKUP($P146,'led3'!$E$2:$AD$200,#REF!+3,FALSE))</f>
        <v>#REF!</v>
      </c>
      <c r="AO146" t="e">
        <f>VLOOKUP($P146,'led1'!$E$3:$AE$220,CHARACTERIZE!$F$1+3,FALSE)</f>
        <v>#N/A</v>
      </c>
      <c r="AP146" t="e">
        <f>VLOOKUP($P146,'led2'!$E$2:$AE$200,CHARACTERIZE!$F$1+3,FALSE)</f>
        <v>#N/A</v>
      </c>
      <c r="AQ146" t="e">
        <f>VLOOKUP($P146,'led3'!$E$2:$AD$200,CHARACTERIZE!$F$1+3,FALSE)</f>
        <v>#N/A</v>
      </c>
    </row>
    <row r="147" spans="16:43">
      <c r="P147" s="3">
        <v>4.0999999999999996</v>
      </c>
      <c r="Q147" t="e">
        <f>IF('EXPORT Graph'!$B$11=1,P147,VLOOKUP($P147,'led1'!$E$3:$AE$220,'EXPORT Graph'!$B$11+3,FALSE))</f>
        <v>#N/A</v>
      </c>
      <c r="R147" t="e">
        <f>IF('EXPORT Graph'!$B$11=1,P147,VLOOKUP($P147,'led2'!$E$2:$AE$200,'EXPORT Graph'!$B$11+3,FALSE))</f>
        <v>#N/A</v>
      </c>
      <c r="S147" t="e">
        <f>IF('EXPORT Graph'!$B$11=1,P147,VLOOKUP($P147,'led3'!$E$2:$AD$200,'EXPORT Graph'!$B$11+3,FALSE))</f>
        <v>#N/A</v>
      </c>
      <c r="T147" t="e">
        <f>IF('EXPORT Graph'!$B$10=1,P147,VLOOKUP($P147,'led1'!$E$3:$AE$220,'EXPORT Graph'!$B$10+3,FALSE))</f>
        <v>#N/A</v>
      </c>
      <c r="U147" t="e">
        <f>IF('EXPORT Graph'!$B$10=1,P147,VLOOKUP($P147,'led2'!$E$2:$AE$200,'EXPORT Graph'!$B$10+3,FALSE))</f>
        <v>#N/A</v>
      </c>
      <c r="V147" t="e">
        <f>IF('EXPORT Graph'!$B$10=1,P147,VLOOKUP($P147,'led3'!$E$2:$AD$200,'EXPORT Graph'!$B$10+3,FALSE))</f>
        <v>#N/A</v>
      </c>
      <c r="X147" t="e">
        <f>IF(#REF!=1,P147,VLOOKUP($P147,'led1'!$E$3:$AE$220,#REF!+3,FALSE))</f>
        <v>#REF!</v>
      </c>
      <c r="Y147" t="e">
        <f>IF(#REF!=1,P147,VLOOKUP($P147,'led2'!$E$2:$AE$200,#REF!+3,FALSE))</f>
        <v>#REF!</v>
      </c>
      <c r="Z147" t="e">
        <f>IF(#REF!=1,P147,VLOOKUP($P147,'led3'!$E$2:$AD$200,#REF!+3,FALSE))</f>
        <v>#REF!</v>
      </c>
      <c r="AA147" t="e">
        <f>VLOOKUP($P147,'led1'!$E$3:$AE$220,CHARACTERIZE!$D$1+3,FALSE)</f>
        <v>#N/A</v>
      </c>
      <c r="AB147" t="e">
        <f>VLOOKUP($P147,'led2'!$E$2:$AE$200,CHARACTERIZE!$D$1+3,FALSE)</f>
        <v>#N/A</v>
      </c>
      <c r="AC147" t="e">
        <f>VLOOKUP($P147,'led3'!$E$2:$AD$200,CHARACTERIZE!$D$1+3,FALSE)</f>
        <v>#N/A</v>
      </c>
      <c r="AE147" t="e">
        <f>IF(#REF!=1,P147,VLOOKUP($P147,'led1'!$E$3:$AE$220,#REF!+3,FALSE))</f>
        <v>#REF!</v>
      </c>
      <c r="AF147" t="e">
        <f>IF(#REF!=1,P147,VLOOKUP($P147,'led2'!$E$2:$AE$200,#REF!+3,FALSE))</f>
        <v>#REF!</v>
      </c>
      <c r="AG147" t="e">
        <f>IF(#REF!=1,P147,VLOOKUP($P147,'led3'!$E$2:$AD$200,#REF!+3,FALSE))</f>
        <v>#REF!</v>
      </c>
      <c r="AH147" t="e">
        <f>VLOOKUP($P147,'led1'!$E$3:$AE$220,CHARACTERIZE!$E$1+3,FALSE)</f>
        <v>#N/A</v>
      </c>
      <c r="AI147" t="e">
        <f>VLOOKUP($P147,'led2'!$E$2:$AE$200,CHARACTERIZE!$E$1+3,FALSE)</f>
        <v>#N/A</v>
      </c>
      <c r="AJ147" t="e">
        <f>VLOOKUP($P147,'led3'!$E$2:$AD$200,CHARACTERIZE!$E$1+3,FALSE)</f>
        <v>#N/A</v>
      </c>
      <c r="AL147" t="e">
        <f>IF(#REF!=1,P147,VLOOKUP($P147,'led1'!$E$3:$AE$220,#REF!+3,FALSE))</f>
        <v>#REF!</v>
      </c>
      <c r="AM147" t="e">
        <f>IF(#REF!=1,P147,VLOOKUP($P147,'led2'!$E$2:$AE$200,#REF!+3,FALSE))</f>
        <v>#REF!</v>
      </c>
      <c r="AN147" t="e">
        <f>IF(#REF!=1,P147,VLOOKUP($P147,'led3'!$E$2:$AD$200,#REF!+3,FALSE))</f>
        <v>#REF!</v>
      </c>
      <c r="AO147" t="e">
        <f>VLOOKUP($P147,'led1'!$E$3:$AE$220,CHARACTERIZE!$F$1+3,FALSE)</f>
        <v>#N/A</v>
      </c>
      <c r="AP147" t="e">
        <f>VLOOKUP($P147,'led2'!$E$2:$AE$200,CHARACTERIZE!$F$1+3,FALSE)</f>
        <v>#N/A</v>
      </c>
      <c r="AQ147" t="e">
        <f>VLOOKUP($P147,'led3'!$E$2:$AD$200,CHARACTERIZE!$F$1+3,FALSE)</f>
        <v>#N/A</v>
      </c>
    </row>
    <row r="148" spans="16:43">
      <c r="P148" s="3">
        <v>4.2</v>
      </c>
      <c r="Q148" t="e">
        <f>IF('EXPORT Graph'!$B$11=1,P148,VLOOKUP($P148,'led1'!$E$3:$AE$220,'EXPORT Graph'!$B$11+3,FALSE))</f>
        <v>#N/A</v>
      </c>
      <c r="R148" t="e">
        <f>IF('EXPORT Graph'!$B$11=1,P148,VLOOKUP($P148,'led2'!$E$2:$AE$200,'EXPORT Graph'!$B$11+3,FALSE))</f>
        <v>#N/A</v>
      </c>
      <c r="S148" t="e">
        <f>IF('EXPORT Graph'!$B$11=1,P148,VLOOKUP($P148,'led3'!$E$2:$AD$200,'EXPORT Graph'!$B$11+3,FALSE))</f>
        <v>#N/A</v>
      </c>
      <c r="T148" t="e">
        <f>IF('EXPORT Graph'!$B$10=1,P148,VLOOKUP($P148,'led1'!$E$3:$AE$220,'EXPORT Graph'!$B$10+3,FALSE))</f>
        <v>#N/A</v>
      </c>
      <c r="U148" t="e">
        <f>IF('EXPORT Graph'!$B$10=1,P148,VLOOKUP($P148,'led2'!$E$2:$AE$200,'EXPORT Graph'!$B$10+3,FALSE))</f>
        <v>#N/A</v>
      </c>
      <c r="V148" t="e">
        <f>IF('EXPORT Graph'!$B$10=1,P148,VLOOKUP($P148,'led3'!$E$2:$AD$200,'EXPORT Graph'!$B$10+3,FALSE))</f>
        <v>#N/A</v>
      </c>
      <c r="X148" t="e">
        <f>IF(#REF!=1,P148,VLOOKUP($P148,'led1'!$E$3:$AE$220,#REF!+3,FALSE))</f>
        <v>#REF!</v>
      </c>
      <c r="Y148" t="e">
        <f>IF(#REF!=1,P148,VLOOKUP($P148,'led2'!$E$2:$AE$200,#REF!+3,FALSE))</f>
        <v>#REF!</v>
      </c>
      <c r="Z148" t="e">
        <f>IF(#REF!=1,P148,VLOOKUP($P148,'led3'!$E$2:$AD$200,#REF!+3,FALSE))</f>
        <v>#REF!</v>
      </c>
      <c r="AA148" t="e">
        <f>VLOOKUP($P148,'led1'!$E$3:$AE$220,CHARACTERIZE!$D$1+3,FALSE)</f>
        <v>#N/A</v>
      </c>
      <c r="AB148" t="e">
        <f>VLOOKUP($P148,'led2'!$E$2:$AE$200,CHARACTERIZE!$D$1+3,FALSE)</f>
        <v>#N/A</v>
      </c>
      <c r="AC148" t="e">
        <f>VLOOKUP($P148,'led3'!$E$2:$AD$200,CHARACTERIZE!$D$1+3,FALSE)</f>
        <v>#N/A</v>
      </c>
      <c r="AE148" t="e">
        <f>IF(#REF!=1,P148,VLOOKUP($P148,'led1'!$E$3:$AE$220,#REF!+3,FALSE))</f>
        <v>#REF!</v>
      </c>
      <c r="AF148" t="e">
        <f>IF(#REF!=1,P148,VLOOKUP($P148,'led2'!$E$2:$AE$200,#REF!+3,FALSE))</f>
        <v>#REF!</v>
      </c>
      <c r="AG148" t="e">
        <f>IF(#REF!=1,P148,VLOOKUP($P148,'led3'!$E$2:$AD$200,#REF!+3,FALSE))</f>
        <v>#REF!</v>
      </c>
      <c r="AH148" t="e">
        <f>VLOOKUP($P148,'led1'!$E$3:$AE$220,CHARACTERIZE!$E$1+3,FALSE)</f>
        <v>#N/A</v>
      </c>
      <c r="AI148" t="e">
        <f>VLOOKUP($P148,'led2'!$E$2:$AE$200,CHARACTERIZE!$E$1+3,FALSE)</f>
        <v>#N/A</v>
      </c>
      <c r="AJ148" t="e">
        <f>VLOOKUP($P148,'led3'!$E$2:$AD$200,CHARACTERIZE!$E$1+3,FALSE)</f>
        <v>#N/A</v>
      </c>
      <c r="AL148" t="e">
        <f>IF(#REF!=1,P148,VLOOKUP($P148,'led1'!$E$3:$AE$220,#REF!+3,FALSE))</f>
        <v>#REF!</v>
      </c>
      <c r="AM148" t="e">
        <f>IF(#REF!=1,P148,VLOOKUP($P148,'led2'!$E$2:$AE$200,#REF!+3,FALSE))</f>
        <v>#REF!</v>
      </c>
      <c r="AN148" t="e">
        <f>IF(#REF!=1,P148,VLOOKUP($P148,'led3'!$E$2:$AD$200,#REF!+3,FALSE))</f>
        <v>#REF!</v>
      </c>
      <c r="AO148" t="e">
        <f>VLOOKUP($P148,'led1'!$E$3:$AE$220,CHARACTERIZE!$F$1+3,FALSE)</f>
        <v>#N/A</v>
      </c>
      <c r="AP148" t="e">
        <f>VLOOKUP($P148,'led2'!$E$2:$AE$200,CHARACTERIZE!$F$1+3,FALSE)</f>
        <v>#N/A</v>
      </c>
      <c r="AQ148" t="e">
        <f>VLOOKUP($P148,'led3'!$E$2:$AD$200,CHARACTERIZE!$F$1+3,FALSE)</f>
        <v>#N/A</v>
      </c>
    </row>
    <row r="149" spans="16:43">
      <c r="P149" s="3">
        <v>4.3</v>
      </c>
      <c r="Q149" t="e">
        <f>IF('EXPORT Graph'!$B$11=1,P149,VLOOKUP($P149,'led1'!$E$3:$AE$220,'EXPORT Graph'!$B$11+3,FALSE))</f>
        <v>#N/A</v>
      </c>
      <c r="R149" t="e">
        <f>IF('EXPORT Graph'!$B$11=1,P149,VLOOKUP($P149,'led2'!$E$2:$AE$200,'EXPORT Graph'!$B$11+3,FALSE))</f>
        <v>#N/A</v>
      </c>
      <c r="S149" t="e">
        <f>IF('EXPORT Graph'!$B$11=1,P149,VLOOKUP($P149,'led3'!$E$2:$AD$200,'EXPORT Graph'!$B$11+3,FALSE))</f>
        <v>#N/A</v>
      </c>
      <c r="T149" t="e">
        <f>IF('EXPORT Graph'!$B$10=1,P149,VLOOKUP($P149,'led1'!$E$3:$AE$220,'EXPORT Graph'!$B$10+3,FALSE))</f>
        <v>#N/A</v>
      </c>
      <c r="U149" t="e">
        <f>IF('EXPORT Graph'!$B$10=1,P149,VLOOKUP($P149,'led2'!$E$2:$AE$200,'EXPORT Graph'!$B$10+3,FALSE))</f>
        <v>#N/A</v>
      </c>
      <c r="V149" t="e">
        <f>IF('EXPORT Graph'!$B$10=1,P149,VLOOKUP($P149,'led3'!$E$2:$AD$200,'EXPORT Graph'!$B$10+3,FALSE))</f>
        <v>#N/A</v>
      </c>
      <c r="X149" t="e">
        <f>IF(#REF!=1,P149,VLOOKUP($P149,'led1'!$E$3:$AE$220,#REF!+3,FALSE))</f>
        <v>#REF!</v>
      </c>
      <c r="Y149" t="e">
        <f>IF(#REF!=1,P149,VLOOKUP($P149,'led2'!$E$2:$AE$200,#REF!+3,FALSE))</f>
        <v>#REF!</v>
      </c>
      <c r="Z149" t="e">
        <f>IF(#REF!=1,P149,VLOOKUP($P149,'led3'!$E$2:$AD$200,#REF!+3,FALSE))</f>
        <v>#REF!</v>
      </c>
      <c r="AA149" t="e">
        <f>VLOOKUP($P149,'led1'!$E$3:$AE$220,CHARACTERIZE!$D$1+3,FALSE)</f>
        <v>#N/A</v>
      </c>
      <c r="AB149" t="e">
        <f>VLOOKUP($P149,'led2'!$E$2:$AE$200,CHARACTERIZE!$D$1+3,FALSE)</f>
        <v>#N/A</v>
      </c>
      <c r="AC149" t="e">
        <f>VLOOKUP($P149,'led3'!$E$2:$AD$200,CHARACTERIZE!$D$1+3,FALSE)</f>
        <v>#N/A</v>
      </c>
      <c r="AE149" t="e">
        <f>IF(#REF!=1,P149,VLOOKUP($P149,'led1'!$E$3:$AE$220,#REF!+3,FALSE))</f>
        <v>#REF!</v>
      </c>
      <c r="AF149" t="e">
        <f>IF(#REF!=1,P149,VLOOKUP($P149,'led2'!$E$2:$AE$200,#REF!+3,FALSE))</f>
        <v>#REF!</v>
      </c>
      <c r="AG149" t="e">
        <f>IF(#REF!=1,P149,VLOOKUP($P149,'led3'!$E$2:$AD$200,#REF!+3,FALSE))</f>
        <v>#REF!</v>
      </c>
      <c r="AH149" t="e">
        <f>VLOOKUP($P149,'led1'!$E$3:$AE$220,CHARACTERIZE!$E$1+3,FALSE)</f>
        <v>#N/A</v>
      </c>
      <c r="AI149" t="e">
        <f>VLOOKUP($P149,'led2'!$E$2:$AE$200,CHARACTERIZE!$E$1+3,FALSE)</f>
        <v>#N/A</v>
      </c>
      <c r="AJ149" t="e">
        <f>VLOOKUP($P149,'led3'!$E$2:$AD$200,CHARACTERIZE!$E$1+3,FALSE)</f>
        <v>#N/A</v>
      </c>
      <c r="AL149" t="e">
        <f>IF(#REF!=1,P149,VLOOKUP($P149,'led1'!$E$3:$AE$220,#REF!+3,FALSE))</f>
        <v>#REF!</v>
      </c>
      <c r="AM149" t="e">
        <f>IF(#REF!=1,P149,VLOOKUP($P149,'led2'!$E$2:$AE$200,#REF!+3,FALSE))</f>
        <v>#REF!</v>
      </c>
      <c r="AN149" t="e">
        <f>IF(#REF!=1,P149,VLOOKUP($P149,'led3'!$E$2:$AD$200,#REF!+3,FALSE))</f>
        <v>#REF!</v>
      </c>
      <c r="AO149" t="e">
        <f>VLOOKUP($P149,'led1'!$E$3:$AE$220,CHARACTERIZE!$F$1+3,FALSE)</f>
        <v>#N/A</v>
      </c>
      <c r="AP149" t="e">
        <f>VLOOKUP($P149,'led2'!$E$2:$AE$200,CHARACTERIZE!$F$1+3,FALSE)</f>
        <v>#N/A</v>
      </c>
      <c r="AQ149" t="e">
        <f>VLOOKUP($P149,'led3'!$E$2:$AD$200,CHARACTERIZE!$F$1+3,FALSE)</f>
        <v>#N/A</v>
      </c>
    </row>
    <row r="150" spans="16:43">
      <c r="P150" s="3">
        <v>4.4000000000000004</v>
      </c>
      <c r="Q150" t="e">
        <f>IF('EXPORT Graph'!$B$11=1,P150,VLOOKUP($P150,'led1'!$E$3:$AE$220,'EXPORT Graph'!$B$11+3,FALSE))</f>
        <v>#N/A</v>
      </c>
      <c r="R150" t="e">
        <f>IF('EXPORT Graph'!$B$11=1,P150,VLOOKUP($P150,'led2'!$E$2:$AE$200,'EXPORT Graph'!$B$11+3,FALSE))</f>
        <v>#N/A</v>
      </c>
      <c r="S150" t="e">
        <f>IF('EXPORT Graph'!$B$11=1,P150,VLOOKUP($P150,'led3'!$E$2:$AD$200,'EXPORT Graph'!$B$11+3,FALSE))</f>
        <v>#N/A</v>
      </c>
      <c r="T150" t="e">
        <f>IF('EXPORT Graph'!$B$10=1,P150,VLOOKUP($P150,'led1'!$E$3:$AE$220,'EXPORT Graph'!$B$10+3,FALSE))</f>
        <v>#N/A</v>
      </c>
      <c r="U150" t="e">
        <f>IF('EXPORT Graph'!$B$10=1,P150,VLOOKUP($P150,'led2'!$E$2:$AE$200,'EXPORT Graph'!$B$10+3,FALSE))</f>
        <v>#N/A</v>
      </c>
      <c r="V150" t="e">
        <f>IF('EXPORT Graph'!$B$10=1,P150,VLOOKUP($P150,'led3'!$E$2:$AD$200,'EXPORT Graph'!$B$10+3,FALSE))</f>
        <v>#N/A</v>
      </c>
      <c r="X150" t="e">
        <f>IF(#REF!=1,P150,VLOOKUP($P150,'led1'!$E$3:$AE$220,#REF!+3,FALSE))</f>
        <v>#REF!</v>
      </c>
      <c r="Y150" t="e">
        <f>IF(#REF!=1,P150,VLOOKUP($P150,'led2'!$E$2:$AE$200,#REF!+3,FALSE))</f>
        <v>#REF!</v>
      </c>
      <c r="Z150" t="e">
        <f>IF(#REF!=1,P150,VLOOKUP($P150,'led3'!$E$2:$AD$200,#REF!+3,FALSE))</f>
        <v>#REF!</v>
      </c>
      <c r="AA150" t="e">
        <f>VLOOKUP($P150,'led1'!$E$3:$AE$220,CHARACTERIZE!$D$1+3,FALSE)</f>
        <v>#N/A</v>
      </c>
      <c r="AB150" t="e">
        <f>VLOOKUP($P150,'led2'!$E$2:$AE$200,CHARACTERIZE!$D$1+3,FALSE)</f>
        <v>#N/A</v>
      </c>
      <c r="AC150" t="e">
        <f>VLOOKUP($P150,'led3'!$E$2:$AD$200,CHARACTERIZE!$D$1+3,FALSE)</f>
        <v>#N/A</v>
      </c>
      <c r="AE150" t="e">
        <f>IF(#REF!=1,P150,VLOOKUP($P150,'led1'!$E$3:$AE$220,#REF!+3,FALSE))</f>
        <v>#REF!</v>
      </c>
      <c r="AF150" t="e">
        <f>IF(#REF!=1,P150,VLOOKUP($P150,'led2'!$E$2:$AE$200,#REF!+3,FALSE))</f>
        <v>#REF!</v>
      </c>
      <c r="AG150" t="e">
        <f>IF(#REF!=1,P150,VLOOKUP($P150,'led3'!$E$2:$AD$200,#REF!+3,FALSE))</f>
        <v>#REF!</v>
      </c>
      <c r="AH150" t="e">
        <f>VLOOKUP($P150,'led1'!$E$3:$AE$220,CHARACTERIZE!$E$1+3,FALSE)</f>
        <v>#N/A</v>
      </c>
      <c r="AI150" t="e">
        <f>VLOOKUP($P150,'led2'!$E$2:$AE$200,CHARACTERIZE!$E$1+3,FALSE)</f>
        <v>#N/A</v>
      </c>
      <c r="AJ150" t="e">
        <f>VLOOKUP($P150,'led3'!$E$2:$AD$200,CHARACTERIZE!$E$1+3,FALSE)</f>
        <v>#N/A</v>
      </c>
      <c r="AL150" t="e">
        <f>IF(#REF!=1,P150,VLOOKUP($P150,'led1'!$E$3:$AE$220,#REF!+3,FALSE))</f>
        <v>#REF!</v>
      </c>
      <c r="AM150" t="e">
        <f>IF(#REF!=1,P150,VLOOKUP($P150,'led2'!$E$2:$AE$200,#REF!+3,FALSE))</f>
        <v>#REF!</v>
      </c>
      <c r="AN150" t="e">
        <f>IF(#REF!=1,P150,VLOOKUP($P150,'led3'!$E$2:$AD$200,#REF!+3,FALSE))</f>
        <v>#REF!</v>
      </c>
      <c r="AO150" t="e">
        <f>VLOOKUP($P150,'led1'!$E$3:$AE$220,CHARACTERIZE!$F$1+3,FALSE)</f>
        <v>#N/A</v>
      </c>
      <c r="AP150" t="e">
        <f>VLOOKUP($P150,'led2'!$E$2:$AE$200,CHARACTERIZE!$F$1+3,FALSE)</f>
        <v>#N/A</v>
      </c>
      <c r="AQ150" t="e">
        <f>VLOOKUP($P150,'led3'!$E$2:$AD$200,CHARACTERIZE!$F$1+3,FALSE)</f>
        <v>#N/A</v>
      </c>
    </row>
    <row r="151" spans="16:43">
      <c r="P151" s="3">
        <v>4.5</v>
      </c>
      <c r="Q151" t="e">
        <f>IF('EXPORT Graph'!$B$11=1,P151,VLOOKUP($P151,'led1'!$E$3:$AE$220,'EXPORT Graph'!$B$11+3,FALSE))</f>
        <v>#N/A</v>
      </c>
      <c r="R151" t="e">
        <f>IF('EXPORT Graph'!$B$11=1,P151,VLOOKUP($P151,'led2'!$E$2:$AE$200,'EXPORT Graph'!$B$11+3,FALSE))</f>
        <v>#N/A</v>
      </c>
      <c r="S151" t="e">
        <f>IF('EXPORT Graph'!$B$11=1,P151,VLOOKUP($P151,'led3'!$E$2:$AD$200,'EXPORT Graph'!$B$11+3,FALSE))</f>
        <v>#N/A</v>
      </c>
      <c r="T151" t="e">
        <f>IF('EXPORT Graph'!$B$10=1,P151,VLOOKUP($P151,'led1'!$E$3:$AE$220,'EXPORT Graph'!$B$10+3,FALSE))</f>
        <v>#N/A</v>
      </c>
      <c r="U151" t="e">
        <f>IF('EXPORT Graph'!$B$10=1,P151,VLOOKUP($P151,'led2'!$E$2:$AE$200,'EXPORT Graph'!$B$10+3,FALSE))</f>
        <v>#N/A</v>
      </c>
      <c r="V151" t="e">
        <f>IF('EXPORT Graph'!$B$10=1,P151,VLOOKUP($P151,'led3'!$E$2:$AD$200,'EXPORT Graph'!$B$10+3,FALSE))</f>
        <v>#N/A</v>
      </c>
      <c r="X151" t="e">
        <f>IF(#REF!=1,P151,VLOOKUP($P151,'led1'!$E$3:$AE$220,#REF!+3,FALSE))</f>
        <v>#REF!</v>
      </c>
      <c r="Y151" t="e">
        <f>IF(#REF!=1,P151,VLOOKUP($P151,'led2'!$E$2:$AE$200,#REF!+3,FALSE))</f>
        <v>#REF!</v>
      </c>
      <c r="Z151" t="e">
        <f>IF(#REF!=1,P151,VLOOKUP($P151,'led3'!$E$2:$AD$200,#REF!+3,FALSE))</f>
        <v>#REF!</v>
      </c>
      <c r="AA151" t="e">
        <f>VLOOKUP($P151,'led1'!$E$3:$AE$220,CHARACTERIZE!$D$1+3,FALSE)</f>
        <v>#N/A</v>
      </c>
      <c r="AB151" t="e">
        <f>VLOOKUP($P151,'led2'!$E$2:$AE$200,CHARACTERIZE!$D$1+3,FALSE)</f>
        <v>#N/A</v>
      </c>
      <c r="AC151" t="e">
        <f>VLOOKUP($P151,'led3'!$E$2:$AD$200,CHARACTERIZE!$D$1+3,FALSE)</f>
        <v>#N/A</v>
      </c>
      <c r="AE151" t="e">
        <f>IF(#REF!=1,P151,VLOOKUP($P151,'led1'!$E$3:$AE$220,#REF!+3,FALSE))</f>
        <v>#REF!</v>
      </c>
      <c r="AF151" t="e">
        <f>IF(#REF!=1,P151,VLOOKUP($P151,'led2'!$E$2:$AE$200,#REF!+3,FALSE))</f>
        <v>#REF!</v>
      </c>
      <c r="AG151" t="e">
        <f>IF(#REF!=1,P151,VLOOKUP($P151,'led3'!$E$2:$AD$200,#REF!+3,FALSE))</f>
        <v>#REF!</v>
      </c>
      <c r="AH151" t="e">
        <f>VLOOKUP($P151,'led1'!$E$3:$AE$220,CHARACTERIZE!$E$1+3,FALSE)</f>
        <v>#N/A</v>
      </c>
      <c r="AI151" t="e">
        <f>VLOOKUP($P151,'led2'!$E$2:$AE$200,CHARACTERIZE!$E$1+3,FALSE)</f>
        <v>#N/A</v>
      </c>
      <c r="AJ151" t="e">
        <f>VLOOKUP($P151,'led3'!$E$2:$AD$200,CHARACTERIZE!$E$1+3,FALSE)</f>
        <v>#N/A</v>
      </c>
      <c r="AL151" t="e">
        <f>IF(#REF!=1,P151,VLOOKUP($P151,'led1'!$E$3:$AE$220,#REF!+3,FALSE))</f>
        <v>#REF!</v>
      </c>
      <c r="AM151" t="e">
        <f>IF(#REF!=1,P151,VLOOKUP($P151,'led2'!$E$2:$AE$200,#REF!+3,FALSE))</f>
        <v>#REF!</v>
      </c>
      <c r="AN151" t="e">
        <f>IF(#REF!=1,P151,VLOOKUP($P151,'led3'!$E$2:$AD$200,#REF!+3,FALSE))</f>
        <v>#REF!</v>
      </c>
      <c r="AO151" t="e">
        <f>VLOOKUP($P151,'led1'!$E$3:$AE$220,CHARACTERIZE!$F$1+3,FALSE)</f>
        <v>#N/A</v>
      </c>
      <c r="AP151" t="e">
        <f>VLOOKUP($P151,'led2'!$E$2:$AE$200,CHARACTERIZE!$F$1+3,FALSE)</f>
        <v>#N/A</v>
      </c>
      <c r="AQ151" t="e">
        <f>VLOOKUP($P151,'led3'!$E$2:$AD$200,CHARACTERIZE!$F$1+3,FALSE)</f>
        <v>#N/A</v>
      </c>
    </row>
    <row r="152" spans="16:43">
      <c r="P152" s="3">
        <v>4.5999999999999996</v>
      </c>
      <c r="Q152" t="e">
        <f>IF('EXPORT Graph'!$B$11=1,P152,VLOOKUP($P152,'led1'!$E$3:$AE$220,'EXPORT Graph'!$B$11+3,FALSE))</f>
        <v>#N/A</v>
      </c>
      <c r="R152" t="e">
        <f>IF('EXPORT Graph'!$B$11=1,P152,VLOOKUP($P152,'led2'!$E$2:$AE$200,'EXPORT Graph'!$B$11+3,FALSE))</f>
        <v>#N/A</v>
      </c>
      <c r="S152" t="e">
        <f>IF('EXPORT Graph'!$B$11=1,P152,VLOOKUP($P152,'led3'!$E$2:$AD$200,'EXPORT Graph'!$B$11+3,FALSE))</f>
        <v>#N/A</v>
      </c>
      <c r="T152" t="e">
        <f>IF('EXPORT Graph'!$B$10=1,P152,VLOOKUP($P152,'led1'!$E$3:$AE$220,'EXPORT Graph'!$B$10+3,FALSE))</f>
        <v>#N/A</v>
      </c>
      <c r="U152" t="e">
        <f>IF('EXPORT Graph'!$B$10=1,P152,VLOOKUP($P152,'led2'!$E$2:$AE$200,'EXPORT Graph'!$B$10+3,FALSE))</f>
        <v>#N/A</v>
      </c>
      <c r="V152" t="e">
        <f>IF('EXPORT Graph'!$B$10=1,P152,VLOOKUP($P152,'led3'!$E$2:$AD$200,'EXPORT Graph'!$B$10+3,FALSE))</f>
        <v>#N/A</v>
      </c>
      <c r="X152" t="e">
        <f>IF(#REF!=1,P152,VLOOKUP($P152,'led1'!$E$3:$AE$220,#REF!+3,FALSE))</f>
        <v>#REF!</v>
      </c>
      <c r="Y152" t="e">
        <f>IF(#REF!=1,P152,VLOOKUP($P152,'led2'!$E$2:$AE$200,#REF!+3,FALSE))</f>
        <v>#REF!</v>
      </c>
      <c r="Z152" t="e">
        <f>IF(#REF!=1,P152,VLOOKUP($P152,'led3'!$E$2:$AD$200,#REF!+3,FALSE))</f>
        <v>#REF!</v>
      </c>
      <c r="AA152" t="e">
        <f>VLOOKUP($P152,'led1'!$E$3:$AE$220,CHARACTERIZE!$D$1+3,FALSE)</f>
        <v>#N/A</v>
      </c>
      <c r="AB152" t="e">
        <f>VLOOKUP($P152,'led2'!$E$2:$AE$200,CHARACTERIZE!$D$1+3,FALSE)</f>
        <v>#N/A</v>
      </c>
      <c r="AC152" t="e">
        <f>VLOOKUP($P152,'led3'!$E$2:$AD$200,CHARACTERIZE!$D$1+3,FALSE)</f>
        <v>#N/A</v>
      </c>
      <c r="AE152" t="e">
        <f>IF(#REF!=1,P152,VLOOKUP($P152,'led1'!$E$3:$AE$220,#REF!+3,FALSE))</f>
        <v>#REF!</v>
      </c>
      <c r="AF152" t="e">
        <f>IF(#REF!=1,P152,VLOOKUP($P152,'led2'!$E$2:$AE$200,#REF!+3,FALSE))</f>
        <v>#REF!</v>
      </c>
      <c r="AG152" t="e">
        <f>IF(#REF!=1,P152,VLOOKUP($P152,'led3'!$E$2:$AD$200,#REF!+3,FALSE))</f>
        <v>#REF!</v>
      </c>
      <c r="AH152" t="e">
        <f>VLOOKUP($P152,'led1'!$E$3:$AE$220,CHARACTERIZE!$E$1+3,FALSE)</f>
        <v>#N/A</v>
      </c>
      <c r="AI152" t="e">
        <f>VLOOKUP($P152,'led2'!$E$2:$AE$200,CHARACTERIZE!$E$1+3,FALSE)</f>
        <v>#N/A</v>
      </c>
      <c r="AJ152" t="e">
        <f>VLOOKUP($P152,'led3'!$E$2:$AD$200,CHARACTERIZE!$E$1+3,FALSE)</f>
        <v>#N/A</v>
      </c>
      <c r="AL152" t="e">
        <f>IF(#REF!=1,P152,VLOOKUP($P152,'led1'!$E$3:$AE$220,#REF!+3,FALSE))</f>
        <v>#REF!</v>
      </c>
      <c r="AM152" t="e">
        <f>IF(#REF!=1,P152,VLOOKUP($P152,'led2'!$E$2:$AE$200,#REF!+3,FALSE))</f>
        <v>#REF!</v>
      </c>
      <c r="AN152" t="e">
        <f>IF(#REF!=1,P152,VLOOKUP($P152,'led3'!$E$2:$AD$200,#REF!+3,FALSE))</f>
        <v>#REF!</v>
      </c>
      <c r="AO152" t="e">
        <f>VLOOKUP($P152,'led1'!$E$3:$AE$220,CHARACTERIZE!$F$1+3,FALSE)</f>
        <v>#N/A</v>
      </c>
      <c r="AP152" t="e">
        <f>VLOOKUP($P152,'led2'!$E$2:$AE$200,CHARACTERIZE!$F$1+3,FALSE)</f>
        <v>#N/A</v>
      </c>
      <c r="AQ152" t="e">
        <f>VLOOKUP($P152,'led3'!$E$2:$AD$200,CHARACTERIZE!$F$1+3,FALSE)</f>
        <v>#N/A</v>
      </c>
    </row>
    <row r="153" spans="16:43">
      <c r="P153" s="3">
        <v>4.7</v>
      </c>
      <c r="Q153" t="e">
        <f>IF('EXPORT Graph'!$B$11=1,P153,VLOOKUP($P153,'led1'!$E$3:$AE$220,'EXPORT Graph'!$B$11+3,FALSE))</f>
        <v>#N/A</v>
      </c>
      <c r="R153" t="e">
        <f>IF('EXPORT Graph'!$B$11=1,P153,VLOOKUP($P153,'led2'!$E$2:$AE$200,'EXPORT Graph'!$B$11+3,FALSE))</f>
        <v>#N/A</v>
      </c>
      <c r="S153" t="e">
        <f>IF('EXPORT Graph'!$B$11=1,P153,VLOOKUP($P153,'led3'!$E$2:$AD$200,'EXPORT Graph'!$B$11+3,FALSE))</f>
        <v>#N/A</v>
      </c>
      <c r="T153" t="e">
        <f>IF('EXPORT Graph'!$B$10=1,P153,VLOOKUP($P153,'led1'!$E$3:$AE$220,'EXPORT Graph'!$B$10+3,FALSE))</f>
        <v>#N/A</v>
      </c>
      <c r="U153" t="e">
        <f>IF('EXPORT Graph'!$B$10=1,P153,VLOOKUP($P153,'led2'!$E$2:$AE$200,'EXPORT Graph'!$B$10+3,FALSE))</f>
        <v>#N/A</v>
      </c>
      <c r="V153" t="e">
        <f>IF('EXPORT Graph'!$B$10=1,P153,VLOOKUP($P153,'led3'!$E$2:$AD$200,'EXPORT Graph'!$B$10+3,FALSE))</f>
        <v>#N/A</v>
      </c>
      <c r="X153" t="e">
        <f>IF(#REF!=1,P153,VLOOKUP($P153,'led1'!$E$3:$AE$220,#REF!+3,FALSE))</f>
        <v>#REF!</v>
      </c>
      <c r="Y153" t="e">
        <f>IF(#REF!=1,P153,VLOOKUP($P153,'led2'!$E$2:$AE$200,#REF!+3,FALSE))</f>
        <v>#REF!</v>
      </c>
      <c r="Z153" t="e">
        <f>IF(#REF!=1,P153,VLOOKUP($P153,'led3'!$E$2:$AD$200,#REF!+3,FALSE))</f>
        <v>#REF!</v>
      </c>
      <c r="AA153" t="e">
        <f>VLOOKUP($P153,'led1'!$E$3:$AE$220,CHARACTERIZE!$D$1+3,FALSE)</f>
        <v>#N/A</v>
      </c>
      <c r="AB153" t="e">
        <f>VLOOKUP($P153,'led2'!$E$2:$AE$200,CHARACTERIZE!$D$1+3,FALSE)</f>
        <v>#N/A</v>
      </c>
      <c r="AC153" t="e">
        <f>VLOOKUP($P153,'led3'!$E$2:$AD$200,CHARACTERIZE!$D$1+3,FALSE)</f>
        <v>#N/A</v>
      </c>
      <c r="AE153" t="e">
        <f>IF(#REF!=1,P153,VLOOKUP($P153,'led1'!$E$3:$AE$220,#REF!+3,FALSE))</f>
        <v>#REF!</v>
      </c>
      <c r="AF153" t="e">
        <f>IF(#REF!=1,P153,VLOOKUP($P153,'led2'!$E$2:$AE$200,#REF!+3,FALSE))</f>
        <v>#REF!</v>
      </c>
      <c r="AG153" t="e">
        <f>IF(#REF!=1,P153,VLOOKUP($P153,'led3'!$E$2:$AD$200,#REF!+3,FALSE))</f>
        <v>#REF!</v>
      </c>
      <c r="AH153" t="e">
        <f>VLOOKUP($P153,'led1'!$E$3:$AE$220,CHARACTERIZE!$E$1+3,FALSE)</f>
        <v>#N/A</v>
      </c>
      <c r="AI153" t="e">
        <f>VLOOKUP($P153,'led2'!$E$2:$AE$200,CHARACTERIZE!$E$1+3,FALSE)</f>
        <v>#N/A</v>
      </c>
      <c r="AJ153" t="e">
        <f>VLOOKUP($P153,'led3'!$E$2:$AD$200,CHARACTERIZE!$E$1+3,FALSE)</f>
        <v>#N/A</v>
      </c>
      <c r="AL153" t="e">
        <f>IF(#REF!=1,P153,VLOOKUP($P153,'led1'!$E$3:$AE$220,#REF!+3,FALSE))</f>
        <v>#REF!</v>
      </c>
      <c r="AM153" t="e">
        <f>IF(#REF!=1,P153,VLOOKUP($P153,'led2'!$E$2:$AE$200,#REF!+3,FALSE))</f>
        <v>#REF!</v>
      </c>
      <c r="AN153" t="e">
        <f>IF(#REF!=1,P153,VLOOKUP($P153,'led3'!$E$2:$AD$200,#REF!+3,FALSE))</f>
        <v>#REF!</v>
      </c>
      <c r="AO153" t="e">
        <f>VLOOKUP($P153,'led1'!$E$3:$AE$220,CHARACTERIZE!$F$1+3,FALSE)</f>
        <v>#N/A</v>
      </c>
      <c r="AP153" t="e">
        <f>VLOOKUP($P153,'led2'!$E$2:$AE$200,CHARACTERIZE!$F$1+3,FALSE)</f>
        <v>#N/A</v>
      </c>
      <c r="AQ153" t="e">
        <f>VLOOKUP($P153,'led3'!$E$2:$AD$200,CHARACTERIZE!$F$1+3,FALSE)</f>
        <v>#N/A</v>
      </c>
    </row>
    <row r="154" spans="16:43">
      <c r="P154" s="3">
        <v>4.8</v>
      </c>
      <c r="Q154" t="e">
        <f>IF('EXPORT Graph'!$B$11=1,P154,VLOOKUP($P154,'led1'!$E$3:$AE$220,'EXPORT Graph'!$B$11+3,FALSE))</f>
        <v>#N/A</v>
      </c>
      <c r="R154" t="e">
        <f>IF('EXPORT Graph'!$B$11=1,P154,VLOOKUP($P154,'led2'!$E$2:$AE$200,'EXPORT Graph'!$B$11+3,FALSE))</f>
        <v>#N/A</v>
      </c>
      <c r="S154" t="e">
        <f>IF('EXPORT Graph'!$B$11=1,P154,VLOOKUP($P154,'led3'!$E$2:$AD$200,'EXPORT Graph'!$B$11+3,FALSE))</f>
        <v>#N/A</v>
      </c>
      <c r="T154" t="e">
        <f>IF('EXPORT Graph'!$B$10=1,P154,VLOOKUP($P154,'led1'!$E$3:$AE$220,'EXPORT Graph'!$B$10+3,FALSE))</f>
        <v>#N/A</v>
      </c>
      <c r="U154" t="e">
        <f>IF('EXPORT Graph'!$B$10=1,P154,VLOOKUP($P154,'led2'!$E$2:$AE$200,'EXPORT Graph'!$B$10+3,FALSE))</f>
        <v>#N/A</v>
      </c>
      <c r="V154" t="e">
        <f>IF('EXPORT Graph'!$B$10=1,P154,VLOOKUP($P154,'led3'!$E$2:$AD$200,'EXPORT Graph'!$B$10+3,FALSE))</f>
        <v>#N/A</v>
      </c>
      <c r="X154" t="e">
        <f>IF(#REF!=1,P154,VLOOKUP($P154,'led1'!$E$3:$AE$220,#REF!+3,FALSE))</f>
        <v>#REF!</v>
      </c>
      <c r="Y154" t="e">
        <f>IF(#REF!=1,P154,VLOOKUP($P154,'led2'!$E$2:$AE$200,#REF!+3,FALSE))</f>
        <v>#REF!</v>
      </c>
      <c r="Z154" t="e">
        <f>IF(#REF!=1,P154,VLOOKUP($P154,'led3'!$E$2:$AD$200,#REF!+3,FALSE))</f>
        <v>#REF!</v>
      </c>
      <c r="AA154" t="e">
        <f>VLOOKUP($P154,'led1'!$E$3:$AE$220,CHARACTERIZE!$D$1+3,FALSE)</f>
        <v>#N/A</v>
      </c>
      <c r="AB154" t="e">
        <f>VLOOKUP($P154,'led2'!$E$2:$AE$200,CHARACTERIZE!$D$1+3,FALSE)</f>
        <v>#N/A</v>
      </c>
      <c r="AC154" t="e">
        <f>VLOOKUP($P154,'led3'!$E$2:$AD$200,CHARACTERIZE!$D$1+3,FALSE)</f>
        <v>#N/A</v>
      </c>
      <c r="AE154" t="e">
        <f>IF(#REF!=1,P154,VLOOKUP($P154,'led1'!$E$3:$AE$220,#REF!+3,FALSE))</f>
        <v>#REF!</v>
      </c>
      <c r="AF154" t="e">
        <f>IF(#REF!=1,P154,VLOOKUP($P154,'led2'!$E$2:$AE$200,#REF!+3,FALSE))</f>
        <v>#REF!</v>
      </c>
      <c r="AG154" t="e">
        <f>IF(#REF!=1,P154,VLOOKUP($P154,'led3'!$E$2:$AD$200,#REF!+3,FALSE))</f>
        <v>#REF!</v>
      </c>
      <c r="AH154" t="e">
        <f>VLOOKUP($P154,'led1'!$E$3:$AE$220,CHARACTERIZE!$E$1+3,FALSE)</f>
        <v>#N/A</v>
      </c>
      <c r="AI154" t="e">
        <f>VLOOKUP($P154,'led2'!$E$2:$AE$200,CHARACTERIZE!$E$1+3,FALSE)</f>
        <v>#N/A</v>
      </c>
      <c r="AJ154" t="e">
        <f>VLOOKUP($P154,'led3'!$E$2:$AD$200,CHARACTERIZE!$E$1+3,FALSE)</f>
        <v>#N/A</v>
      </c>
      <c r="AL154" t="e">
        <f>IF(#REF!=1,P154,VLOOKUP($P154,'led1'!$E$3:$AE$220,#REF!+3,FALSE))</f>
        <v>#REF!</v>
      </c>
      <c r="AM154" t="e">
        <f>IF(#REF!=1,P154,VLOOKUP($P154,'led2'!$E$2:$AE$200,#REF!+3,FALSE))</f>
        <v>#REF!</v>
      </c>
      <c r="AN154" t="e">
        <f>IF(#REF!=1,P154,VLOOKUP($P154,'led3'!$E$2:$AD$200,#REF!+3,FALSE))</f>
        <v>#REF!</v>
      </c>
      <c r="AO154" t="e">
        <f>VLOOKUP($P154,'led1'!$E$3:$AE$220,CHARACTERIZE!$F$1+3,FALSE)</f>
        <v>#N/A</v>
      </c>
      <c r="AP154" t="e">
        <f>VLOOKUP($P154,'led2'!$E$2:$AE$200,CHARACTERIZE!$F$1+3,FALSE)</f>
        <v>#N/A</v>
      </c>
      <c r="AQ154" t="e">
        <f>VLOOKUP($P154,'led3'!$E$2:$AD$200,CHARACTERIZE!$F$1+3,FALSE)</f>
        <v>#N/A</v>
      </c>
    </row>
    <row r="155" spans="16:43">
      <c r="P155" s="3">
        <v>4.9000000000000004</v>
      </c>
      <c r="Q155" t="e">
        <f>IF('EXPORT Graph'!$B$11=1,P155,VLOOKUP($P155,'led1'!$E$3:$AE$220,'EXPORT Graph'!$B$11+3,FALSE))</f>
        <v>#N/A</v>
      </c>
      <c r="R155" t="e">
        <f>IF('EXPORT Graph'!$B$11=1,P155,VLOOKUP($P155,'led2'!$E$2:$AE$200,'EXPORT Graph'!$B$11+3,FALSE))</f>
        <v>#N/A</v>
      </c>
      <c r="S155" t="e">
        <f>IF('EXPORT Graph'!$B$11=1,P155,VLOOKUP($P155,'led3'!$E$2:$AD$200,'EXPORT Graph'!$B$11+3,FALSE))</f>
        <v>#N/A</v>
      </c>
      <c r="T155" t="e">
        <f>IF('EXPORT Graph'!$B$10=1,P155,VLOOKUP($P155,'led1'!$E$3:$AE$220,'EXPORT Graph'!$B$10+3,FALSE))</f>
        <v>#N/A</v>
      </c>
      <c r="U155" t="e">
        <f>IF('EXPORT Graph'!$B$10=1,P155,VLOOKUP($P155,'led2'!$E$2:$AE$200,'EXPORT Graph'!$B$10+3,FALSE))</f>
        <v>#N/A</v>
      </c>
      <c r="V155" t="e">
        <f>IF('EXPORT Graph'!$B$10=1,P155,VLOOKUP($P155,'led3'!$E$2:$AD$200,'EXPORT Graph'!$B$10+3,FALSE))</f>
        <v>#N/A</v>
      </c>
      <c r="X155" t="e">
        <f>IF(#REF!=1,P155,VLOOKUP($P155,'led1'!$E$3:$AE$220,#REF!+3,FALSE))</f>
        <v>#REF!</v>
      </c>
      <c r="Y155" t="e">
        <f>IF(#REF!=1,P155,VLOOKUP($P155,'led2'!$E$2:$AE$200,#REF!+3,FALSE))</f>
        <v>#REF!</v>
      </c>
      <c r="Z155" t="e">
        <f>IF(#REF!=1,P155,VLOOKUP($P155,'led3'!$E$2:$AD$200,#REF!+3,FALSE))</f>
        <v>#REF!</v>
      </c>
      <c r="AA155" t="e">
        <f>VLOOKUP($P155,'led1'!$E$3:$AE$220,CHARACTERIZE!$D$1+3,FALSE)</f>
        <v>#N/A</v>
      </c>
      <c r="AB155" t="e">
        <f>VLOOKUP($P155,'led2'!$E$2:$AE$200,CHARACTERIZE!$D$1+3,FALSE)</f>
        <v>#N/A</v>
      </c>
      <c r="AC155" t="e">
        <f>VLOOKUP($P155,'led3'!$E$2:$AD$200,CHARACTERIZE!$D$1+3,FALSE)</f>
        <v>#N/A</v>
      </c>
      <c r="AE155" t="e">
        <f>IF(#REF!=1,P155,VLOOKUP($P155,'led1'!$E$3:$AE$220,#REF!+3,FALSE))</f>
        <v>#REF!</v>
      </c>
      <c r="AF155" t="e">
        <f>IF(#REF!=1,P155,VLOOKUP($P155,'led2'!$E$2:$AE$200,#REF!+3,FALSE))</f>
        <v>#REF!</v>
      </c>
      <c r="AG155" t="e">
        <f>IF(#REF!=1,P155,VLOOKUP($P155,'led3'!$E$2:$AD$200,#REF!+3,FALSE))</f>
        <v>#REF!</v>
      </c>
      <c r="AH155" t="e">
        <f>VLOOKUP($P155,'led1'!$E$3:$AE$220,CHARACTERIZE!$E$1+3,FALSE)</f>
        <v>#N/A</v>
      </c>
      <c r="AI155" t="e">
        <f>VLOOKUP($P155,'led2'!$E$2:$AE$200,CHARACTERIZE!$E$1+3,FALSE)</f>
        <v>#N/A</v>
      </c>
      <c r="AJ155" t="e">
        <f>VLOOKUP($P155,'led3'!$E$2:$AD$200,CHARACTERIZE!$E$1+3,FALSE)</f>
        <v>#N/A</v>
      </c>
      <c r="AL155" t="e">
        <f>IF(#REF!=1,P155,VLOOKUP($P155,'led1'!$E$3:$AE$220,#REF!+3,FALSE))</f>
        <v>#REF!</v>
      </c>
      <c r="AM155" t="e">
        <f>IF(#REF!=1,P155,VLOOKUP($P155,'led2'!$E$2:$AE$200,#REF!+3,FALSE))</f>
        <v>#REF!</v>
      </c>
      <c r="AN155" t="e">
        <f>IF(#REF!=1,P155,VLOOKUP($P155,'led3'!$E$2:$AD$200,#REF!+3,FALSE))</f>
        <v>#REF!</v>
      </c>
      <c r="AO155" t="e">
        <f>VLOOKUP($P155,'led1'!$E$3:$AE$220,CHARACTERIZE!$F$1+3,FALSE)</f>
        <v>#N/A</v>
      </c>
      <c r="AP155" t="e">
        <f>VLOOKUP($P155,'led2'!$E$2:$AE$200,CHARACTERIZE!$F$1+3,FALSE)</f>
        <v>#N/A</v>
      </c>
      <c r="AQ155" t="e">
        <f>VLOOKUP($P155,'led3'!$E$2:$AD$200,CHARACTERIZE!$F$1+3,FALSE)</f>
        <v>#N/A</v>
      </c>
    </row>
    <row r="156" spans="16:43">
      <c r="P156" s="3">
        <v>5</v>
      </c>
      <c r="Q156" t="e">
        <f>IF('EXPORT Graph'!$B$11=1,P156,VLOOKUP($P156,'led1'!$E$3:$AE$220,'EXPORT Graph'!$B$11+3,FALSE))</f>
        <v>#N/A</v>
      </c>
      <c r="R156" t="e">
        <f>IF('EXPORT Graph'!$B$11=1,P156,VLOOKUP($P156,'led2'!$E$2:$AE$200,'EXPORT Graph'!$B$11+3,FALSE))</f>
        <v>#N/A</v>
      </c>
      <c r="S156" t="e">
        <f>IF('EXPORT Graph'!$B$11=1,P156,VLOOKUP($P156,'led3'!$E$2:$AD$200,'EXPORT Graph'!$B$11+3,FALSE))</f>
        <v>#N/A</v>
      </c>
      <c r="T156" t="e">
        <f>IF('EXPORT Graph'!$B$10=1,P156,VLOOKUP($P156,'led1'!$E$3:$AE$220,'EXPORT Graph'!$B$10+3,FALSE))</f>
        <v>#N/A</v>
      </c>
      <c r="U156" t="e">
        <f>IF('EXPORT Graph'!$B$10=1,P156,VLOOKUP($P156,'led2'!$E$2:$AE$200,'EXPORT Graph'!$B$10+3,FALSE))</f>
        <v>#N/A</v>
      </c>
      <c r="V156" t="e">
        <f>IF('EXPORT Graph'!$B$10=1,P156,VLOOKUP($P156,'led3'!$E$2:$AD$200,'EXPORT Graph'!$B$10+3,FALSE))</f>
        <v>#N/A</v>
      </c>
      <c r="X156" t="e">
        <f>IF(#REF!=1,P156,VLOOKUP($P156,'led1'!$E$3:$AE$220,#REF!+3,FALSE))</f>
        <v>#REF!</v>
      </c>
      <c r="Y156" t="e">
        <f>IF(#REF!=1,P156,VLOOKUP($P156,'led2'!$E$2:$AE$200,#REF!+3,FALSE))</f>
        <v>#REF!</v>
      </c>
      <c r="Z156" t="e">
        <f>IF(#REF!=1,P156,VLOOKUP($P156,'led3'!$E$2:$AD$200,#REF!+3,FALSE))</f>
        <v>#REF!</v>
      </c>
      <c r="AA156" t="e">
        <f>VLOOKUP($P156,'led1'!$E$3:$AE$220,CHARACTERIZE!$D$1+3,FALSE)</f>
        <v>#N/A</v>
      </c>
      <c r="AB156" t="e">
        <f>VLOOKUP($P156,'led2'!$E$2:$AE$200,CHARACTERIZE!$D$1+3,FALSE)</f>
        <v>#N/A</v>
      </c>
      <c r="AC156" t="e">
        <f>VLOOKUP($P156,'led3'!$E$2:$AD$200,CHARACTERIZE!$D$1+3,FALSE)</f>
        <v>#N/A</v>
      </c>
      <c r="AE156" t="e">
        <f>IF(#REF!=1,P156,VLOOKUP($P156,'led1'!$E$3:$AE$220,#REF!+3,FALSE))</f>
        <v>#REF!</v>
      </c>
      <c r="AF156" t="e">
        <f>IF(#REF!=1,P156,VLOOKUP($P156,'led2'!$E$2:$AE$200,#REF!+3,FALSE))</f>
        <v>#REF!</v>
      </c>
      <c r="AG156" t="e">
        <f>IF(#REF!=1,P156,VLOOKUP($P156,'led3'!$E$2:$AD$200,#REF!+3,FALSE))</f>
        <v>#REF!</v>
      </c>
      <c r="AH156" t="e">
        <f>VLOOKUP($P156,'led1'!$E$3:$AE$220,CHARACTERIZE!$E$1+3,FALSE)</f>
        <v>#N/A</v>
      </c>
      <c r="AI156" t="e">
        <f>VLOOKUP($P156,'led2'!$E$2:$AE$200,CHARACTERIZE!$E$1+3,FALSE)</f>
        <v>#N/A</v>
      </c>
      <c r="AJ156" t="e">
        <f>VLOOKUP($P156,'led3'!$E$2:$AD$200,CHARACTERIZE!$E$1+3,FALSE)</f>
        <v>#N/A</v>
      </c>
      <c r="AL156" t="e">
        <f>IF(#REF!=1,P156,VLOOKUP($P156,'led1'!$E$3:$AE$220,#REF!+3,FALSE))</f>
        <v>#REF!</v>
      </c>
      <c r="AM156" t="e">
        <f>IF(#REF!=1,P156,VLOOKUP($P156,'led2'!$E$2:$AE$200,#REF!+3,FALSE))</f>
        <v>#REF!</v>
      </c>
      <c r="AN156" t="e">
        <f>IF(#REF!=1,P156,VLOOKUP($P156,'led3'!$E$2:$AD$200,#REF!+3,FALSE))</f>
        <v>#REF!</v>
      </c>
      <c r="AO156" t="e">
        <f>VLOOKUP($P156,'led1'!$E$3:$AE$220,CHARACTERIZE!$F$1+3,FALSE)</f>
        <v>#N/A</v>
      </c>
      <c r="AP156" t="e">
        <f>VLOOKUP($P156,'led2'!$E$2:$AE$200,CHARACTERIZE!$F$1+3,FALSE)</f>
        <v>#N/A</v>
      </c>
      <c r="AQ156" t="e">
        <f>VLOOKUP($P156,'led3'!$E$2:$AD$200,CHARACTERIZE!$F$1+3,FALSE)</f>
        <v>#N/A</v>
      </c>
    </row>
    <row r="157" spans="16:43">
      <c r="P157" s="3">
        <v>5.0999999999999996</v>
      </c>
      <c r="Q157" t="e">
        <f>IF('EXPORT Graph'!$B$11=1,P157,VLOOKUP($P157,'led1'!$E$3:$AE$220,'EXPORT Graph'!$B$11+3,FALSE))</f>
        <v>#N/A</v>
      </c>
      <c r="R157" t="e">
        <f>IF('EXPORT Graph'!$B$11=1,P157,VLOOKUP($P157,'led2'!$E$2:$AE$200,'EXPORT Graph'!$B$11+3,FALSE))</f>
        <v>#N/A</v>
      </c>
      <c r="S157" t="e">
        <f>IF('EXPORT Graph'!$B$11=1,P157,VLOOKUP($P157,'led3'!$E$2:$AD$200,'EXPORT Graph'!$B$11+3,FALSE))</f>
        <v>#N/A</v>
      </c>
      <c r="T157" t="e">
        <f>IF('EXPORT Graph'!$B$10=1,P157,VLOOKUP($P157,'led1'!$E$3:$AE$220,'EXPORT Graph'!$B$10+3,FALSE))</f>
        <v>#N/A</v>
      </c>
      <c r="U157" t="e">
        <f>IF('EXPORT Graph'!$B$10=1,P157,VLOOKUP($P157,'led2'!$E$2:$AE$200,'EXPORT Graph'!$B$10+3,FALSE))</f>
        <v>#N/A</v>
      </c>
      <c r="V157" t="e">
        <f>IF('EXPORT Graph'!$B$10=1,P157,VLOOKUP($P157,'led3'!$E$2:$AD$200,'EXPORT Graph'!$B$10+3,FALSE))</f>
        <v>#N/A</v>
      </c>
      <c r="X157" t="e">
        <f>IF(#REF!=1,P157,VLOOKUP($P157,'led1'!$E$3:$AE$220,#REF!+3,FALSE))</f>
        <v>#REF!</v>
      </c>
      <c r="Y157" t="e">
        <f>IF(#REF!=1,P157,VLOOKUP($P157,'led2'!$E$2:$AE$200,#REF!+3,FALSE))</f>
        <v>#REF!</v>
      </c>
      <c r="Z157" t="e">
        <f>IF(#REF!=1,P157,VLOOKUP($P157,'led3'!$E$2:$AD$200,#REF!+3,FALSE))</f>
        <v>#REF!</v>
      </c>
      <c r="AA157" t="e">
        <f>VLOOKUP($P157,'led1'!$E$3:$AE$220,CHARACTERIZE!$D$1+3,FALSE)</f>
        <v>#N/A</v>
      </c>
      <c r="AB157" t="e">
        <f>VLOOKUP($P157,'led2'!$E$2:$AE$200,CHARACTERIZE!$D$1+3,FALSE)</f>
        <v>#N/A</v>
      </c>
      <c r="AC157" t="e">
        <f>VLOOKUP($P157,'led3'!$E$2:$AD$200,CHARACTERIZE!$D$1+3,FALSE)</f>
        <v>#N/A</v>
      </c>
      <c r="AE157" t="e">
        <f>IF(#REF!=1,P157,VLOOKUP($P157,'led1'!$E$3:$AE$220,#REF!+3,FALSE))</f>
        <v>#REF!</v>
      </c>
      <c r="AF157" t="e">
        <f>IF(#REF!=1,P157,VLOOKUP($P157,'led2'!$E$2:$AE$200,#REF!+3,FALSE))</f>
        <v>#REF!</v>
      </c>
      <c r="AG157" t="e">
        <f>IF(#REF!=1,P157,VLOOKUP($P157,'led3'!$E$2:$AD$200,#REF!+3,FALSE))</f>
        <v>#REF!</v>
      </c>
      <c r="AH157" t="e">
        <f>VLOOKUP($P157,'led1'!$E$3:$AE$220,CHARACTERIZE!$E$1+3,FALSE)</f>
        <v>#N/A</v>
      </c>
      <c r="AI157" t="e">
        <f>VLOOKUP($P157,'led2'!$E$2:$AE$200,CHARACTERIZE!$E$1+3,FALSE)</f>
        <v>#N/A</v>
      </c>
      <c r="AJ157" t="e">
        <f>VLOOKUP($P157,'led3'!$E$2:$AD$200,CHARACTERIZE!$E$1+3,FALSE)</f>
        <v>#N/A</v>
      </c>
      <c r="AL157" t="e">
        <f>IF(#REF!=1,P157,VLOOKUP($P157,'led1'!$E$3:$AE$220,#REF!+3,FALSE))</f>
        <v>#REF!</v>
      </c>
      <c r="AM157" t="e">
        <f>IF(#REF!=1,P157,VLOOKUP($P157,'led2'!$E$2:$AE$200,#REF!+3,FALSE))</f>
        <v>#REF!</v>
      </c>
      <c r="AN157" t="e">
        <f>IF(#REF!=1,P157,VLOOKUP($P157,'led3'!$E$2:$AD$200,#REF!+3,FALSE))</f>
        <v>#REF!</v>
      </c>
      <c r="AO157" t="e">
        <f>VLOOKUP($P157,'led1'!$E$3:$AE$220,CHARACTERIZE!$F$1+3,FALSE)</f>
        <v>#N/A</v>
      </c>
      <c r="AP157" t="e">
        <f>VLOOKUP($P157,'led2'!$E$2:$AE$200,CHARACTERIZE!$F$1+3,FALSE)</f>
        <v>#N/A</v>
      </c>
      <c r="AQ157" t="e">
        <f>VLOOKUP($P157,'led3'!$E$2:$AD$200,CHARACTERIZE!$F$1+3,FALSE)</f>
        <v>#N/A</v>
      </c>
    </row>
    <row r="158" spans="16:43">
      <c r="P158" s="3">
        <v>5.2</v>
      </c>
      <c r="Q158" t="e">
        <f>IF('EXPORT Graph'!$B$11=1,P158,VLOOKUP($P158,'led1'!$E$3:$AE$220,'EXPORT Graph'!$B$11+3,FALSE))</f>
        <v>#N/A</v>
      </c>
      <c r="R158" t="e">
        <f>IF('EXPORT Graph'!$B$11=1,P158,VLOOKUP($P158,'led2'!$E$2:$AE$200,'EXPORT Graph'!$B$11+3,FALSE))</f>
        <v>#N/A</v>
      </c>
      <c r="S158" t="e">
        <f>IF('EXPORT Graph'!$B$11=1,P158,VLOOKUP($P158,'led3'!$E$2:$AD$200,'EXPORT Graph'!$B$11+3,FALSE))</f>
        <v>#N/A</v>
      </c>
      <c r="T158" t="e">
        <f>IF('EXPORT Graph'!$B$10=1,P158,VLOOKUP($P158,'led1'!$E$3:$AE$220,'EXPORT Graph'!$B$10+3,FALSE))</f>
        <v>#N/A</v>
      </c>
      <c r="U158" t="e">
        <f>IF('EXPORT Graph'!$B$10=1,P158,VLOOKUP($P158,'led2'!$E$2:$AE$200,'EXPORT Graph'!$B$10+3,FALSE))</f>
        <v>#N/A</v>
      </c>
      <c r="V158" t="e">
        <f>IF('EXPORT Graph'!$B$10=1,P158,VLOOKUP($P158,'led3'!$E$2:$AD$200,'EXPORT Graph'!$B$10+3,FALSE))</f>
        <v>#N/A</v>
      </c>
      <c r="X158" t="e">
        <f>IF(#REF!=1,P158,VLOOKUP($P158,'led1'!$E$3:$AE$220,#REF!+3,FALSE))</f>
        <v>#REF!</v>
      </c>
      <c r="Y158" t="e">
        <f>IF(#REF!=1,P158,VLOOKUP($P158,'led2'!$E$2:$AE$200,#REF!+3,FALSE))</f>
        <v>#REF!</v>
      </c>
      <c r="Z158" t="e">
        <f>IF(#REF!=1,P158,VLOOKUP($P158,'led3'!$E$2:$AD$200,#REF!+3,FALSE))</f>
        <v>#REF!</v>
      </c>
      <c r="AA158" t="e">
        <f>VLOOKUP($P158,'led1'!$E$3:$AE$220,CHARACTERIZE!$D$1+3,FALSE)</f>
        <v>#N/A</v>
      </c>
      <c r="AB158" t="e">
        <f>VLOOKUP($P158,'led2'!$E$2:$AE$200,CHARACTERIZE!$D$1+3,FALSE)</f>
        <v>#N/A</v>
      </c>
      <c r="AC158" t="e">
        <f>VLOOKUP($P158,'led3'!$E$2:$AD$200,CHARACTERIZE!$D$1+3,FALSE)</f>
        <v>#N/A</v>
      </c>
      <c r="AE158" t="e">
        <f>IF(#REF!=1,P158,VLOOKUP($P158,'led1'!$E$3:$AE$220,#REF!+3,FALSE))</f>
        <v>#REF!</v>
      </c>
      <c r="AF158" t="e">
        <f>IF(#REF!=1,P158,VLOOKUP($P158,'led2'!$E$2:$AE$200,#REF!+3,FALSE))</f>
        <v>#REF!</v>
      </c>
      <c r="AG158" t="e">
        <f>IF(#REF!=1,P158,VLOOKUP($P158,'led3'!$E$2:$AD$200,#REF!+3,FALSE))</f>
        <v>#REF!</v>
      </c>
      <c r="AH158" t="e">
        <f>VLOOKUP($P158,'led1'!$E$3:$AE$220,CHARACTERIZE!$E$1+3,FALSE)</f>
        <v>#N/A</v>
      </c>
      <c r="AI158" t="e">
        <f>VLOOKUP($P158,'led2'!$E$2:$AE$200,CHARACTERIZE!$E$1+3,FALSE)</f>
        <v>#N/A</v>
      </c>
      <c r="AJ158" t="e">
        <f>VLOOKUP($P158,'led3'!$E$2:$AD$200,CHARACTERIZE!$E$1+3,FALSE)</f>
        <v>#N/A</v>
      </c>
      <c r="AL158" t="e">
        <f>IF(#REF!=1,P158,VLOOKUP($P158,'led1'!$E$3:$AE$220,#REF!+3,FALSE))</f>
        <v>#REF!</v>
      </c>
      <c r="AM158" t="e">
        <f>IF(#REF!=1,P158,VLOOKUP($P158,'led2'!$E$2:$AE$200,#REF!+3,FALSE))</f>
        <v>#REF!</v>
      </c>
      <c r="AN158" t="e">
        <f>IF(#REF!=1,P158,VLOOKUP($P158,'led3'!$E$2:$AD$200,#REF!+3,FALSE))</f>
        <v>#REF!</v>
      </c>
      <c r="AO158" t="e">
        <f>VLOOKUP($P158,'led1'!$E$3:$AE$220,CHARACTERIZE!$F$1+3,FALSE)</f>
        <v>#N/A</v>
      </c>
      <c r="AP158" t="e">
        <f>VLOOKUP($P158,'led2'!$E$2:$AE$200,CHARACTERIZE!$F$1+3,FALSE)</f>
        <v>#N/A</v>
      </c>
      <c r="AQ158" t="e">
        <f>VLOOKUP($P158,'led3'!$E$2:$AD$200,CHARACTERIZE!$F$1+3,FALSE)</f>
        <v>#N/A</v>
      </c>
    </row>
    <row r="159" spans="16:43">
      <c r="P159" s="3">
        <v>5.3</v>
      </c>
      <c r="Q159" t="e">
        <f>IF('EXPORT Graph'!$B$11=1,P159,VLOOKUP($P159,'led1'!$E$3:$AE$220,'EXPORT Graph'!$B$11+3,FALSE))</f>
        <v>#N/A</v>
      </c>
      <c r="R159" t="e">
        <f>IF('EXPORT Graph'!$B$11=1,P159,VLOOKUP($P159,'led2'!$E$2:$AE$200,'EXPORT Graph'!$B$11+3,FALSE))</f>
        <v>#N/A</v>
      </c>
      <c r="S159" t="e">
        <f>IF('EXPORT Graph'!$B$11=1,P159,VLOOKUP($P159,'led3'!$E$2:$AD$200,'EXPORT Graph'!$B$11+3,FALSE))</f>
        <v>#N/A</v>
      </c>
      <c r="T159" t="e">
        <f>IF('EXPORT Graph'!$B$10=1,P159,VLOOKUP($P159,'led1'!$E$3:$AE$220,'EXPORT Graph'!$B$10+3,FALSE))</f>
        <v>#N/A</v>
      </c>
      <c r="U159" t="e">
        <f>IF('EXPORT Graph'!$B$10=1,P159,VLOOKUP($P159,'led2'!$E$2:$AE$200,'EXPORT Graph'!$B$10+3,FALSE))</f>
        <v>#N/A</v>
      </c>
      <c r="V159" t="e">
        <f>IF('EXPORT Graph'!$B$10=1,P159,VLOOKUP($P159,'led3'!$E$2:$AD$200,'EXPORT Graph'!$B$10+3,FALSE))</f>
        <v>#N/A</v>
      </c>
      <c r="X159" t="e">
        <f>IF(#REF!=1,P159,VLOOKUP($P159,'led1'!$E$3:$AE$220,#REF!+3,FALSE))</f>
        <v>#REF!</v>
      </c>
      <c r="Y159" t="e">
        <f>IF(#REF!=1,P159,VLOOKUP($P159,'led2'!$E$2:$AE$200,#REF!+3,FALSE))</f>
        <v>#REF!</v>
      </c>
      <c r="Z159" t="e">
        <f>IF(#REF!=1,P159,VLOOKUP($P159,'led3'!$E$2:$AD$200,#REF!+3,FALSE))</f>
        <v>#REF!</v>
      </c>
      <c r="AA159" t="e">
        <f>VLOOKUP($P159,'led1'!$E$3:$AE$220,CHARACTERIZE!$D$1+3,FALSE)</f>
        <v>#N/A</v>
      </c>
      <c r="AB159" t="e">
        <f>VLOOKUP($P159,'led2'!$E$2:$AE$200,CHARACTERIZE!$D$1+3,FALSE)</f>
        <v>#N/A</v>
      </c>
      <c r="AC159" t="e">
        <f>VLOOKUP($P159,'led3'!$E$2:$AD$200,CHARACTERIZE!$D$1+3,FALSE)</f>
        <v>#N/A</v>
      </c>
      <c r="AE159" t="e">
        <f>IF(#REF!=1,P159,VLOOKUP($P159,'led1'!$E$3:$AE$220,#REF!+3,FALSE))</f>
        <v>#REF!</v>
      </c>
      <c r="AF159" t="e">
        <f>IF(#REF!=1,P159,VLOOKUP($P159,'led2'!$E$2:$AE$200,#REF!+3,FALSE))</f>
        <v>#REF!</v>
      </c>
      <c r="AG159" t="e">
        <f>IF(#REF!=1,P159,VLOOKUP($P159,'led3'!$E$2:$AD$200,#REF!+3,FALSE))</f>
        <v>#REF!</v>
      </c>
      <c r="AH159" t="e">
        <f>VLOOKUP($P159,'led1'!$E$3:$AE$220,CHARACTERIZE!$E$1+3,FALSE)</f>
        <v>#N/A</v>
      </c>
      <c r="AI159" t="e">
        <f>VLOOKUP($P159,'led2'!$E$2:$AE$200,CHARACTERIZE!$E$1+3,FALSE)</f>
        <v>#N/A</v>
      </c>
      <c r="AJ159" t="e">
        <f>VLOOKUP($P159,'led3'!$E$2:$AD$200,CHARACTERIZE!$E$1+3,FALSE)</f>
        <v>#N/A</v>
      </c>
      <c r="AL159" t="e">
        <f>IF(#REF!=1,P159,VLOOKUP($P159,'led1'!$E$3:$AE$220,#REF!+3,FALSE))</f>
        <v>#REF!</v>
      </c>
      <c r="AM159" t="e">
        <f>IF(#REF!=1,P159,VLOOKUP($P159,'led2'!$E$2:$AE$200,#REF!+3,FALSE))</f>
        <v>#REF!</v>
      </c>
      <c r="AN159" t="e">
        <f>IF(#REF!=1,P159,VLOOKUP($P159,'led3'!$E$2:$AD$200,#REF!+3,FALSE))</f>
        <v>#REF!</v>
      </c>
      <c r="AO159" t="e">
        <f>VLOOKUP($P159,'led1'!$E$3:$AE$220,CHARACTERIZE!$F$1+3,FALSE)</f>
        <v>#N/A</v>
      </c>
      <c r="AP159" t="e">
        <f>VLOOKUP($P159,'led2'!$E$2:$AE$200,CHARACTERIZE!$F$1+3,FALSE)</f>
        <v>#N/A</v>
      </c>
      <c r="AQ159" t="e">
        <f>VLOOKUP($P159,'led3'!$E$2:$AD$200,CHARACTERIZE!$F$1+3,FALSE)</f>
        <v>#N/A</v>
      </c>
    </row>
    <row r="160" spans="16:43">
      <c r="P160" s="3">
        <v>5.4</v>
      </c>
      <c r="Q160" t="e">
        <f>IF('EXPORT Graph'!$B$11=1,P160,VLOOKUP($P160,'led1'!$E$3:$AE$220,'EXPORT Graph'!$B$11+3,FALSE))</f>
        <v>#N/A</v>
      </c>
      <c r="R160" t="e">
        <f>IF('EXPORT Graph'!$B$11=1,P160,VLOOKUP($P160,'led2'!$E$2:$AE$200,'EXPORT Graph'!$B$11+3,FALSE))</f>
        <v>#N/A</v>
      </c>
      <c r="S160" t="e">
        <f>IF('EXPORT Graph'!$B$11=1,P160,VLOOKUP($P160,'led3'!$E$2:$AD$200,'EXPORT Graph'!$B$11+3,FALSE))</f>
        <v>#N/A</v>
      </c>
      <c r="T160" t="e">
        <f>IF('EXPORT Graph'!$B$10=1,P160,VLOOKUP($P160,'led1'!$E$3:$AE$220,'EXPORT Graph'!$B$10+3,FALSE))</f>
        <v>#N/A</v>
      </c>
      <c r="U160" t="e">
        <f>IF('EXPORT Graph'!$B$10=1,P160,VLOOKUP($P160,'led2'!$E$2:$AE$200,'EXPORT Graph'!$B$10+3,FALSE))</f>
        <v>#N/A</v>
      </c>
      <c r="V160" t="e">
        <f>IF('EXPORT Graph'!$B$10=1,P160,VLOOKUP($P160,'led3'!$E$2:$AD$200,'EXPORT Graph'!$B$10+3,FALSE))</f>
        <v>#N/A</v>
      </c>
      <c r="X160" t="e">
        <f>IF(#REF!=1,P160,VLOOKUP($P160,'led1'!$E$3:$AE$220,#REF!+3,FALSE))</f>
        <v>#REF!</v>
      </c>
      <c r="Y160" t="e">
        <f>IF(#REF!=1,P160,VLOOKUP($P160,'led2'!$E$2:$AE$200,#REF!+3,FALSE))</f>
        <v>#REF!</v>
      </c>
      <c r="Z160" t="e">
        <f>IF(#REF!=1,P160,VLOOKUP($P160,'led3'!$E$2:$AD$200,#REF!+3,FALSE))</f>
        <v>#REF!</v>
      </c>
      <c r="AA160" t="e">
        <f>VLOOKUP($P160,'led1'!$E$3:$AE$220,CHARACTERIZE!$D$1+3,FALSE)</f>
        <v>#N/A</v>
      </c>
      <c r="AB160" t="e">
        <f>VLOOKUP($P160,'led2'!$E$2:$AE$200,CHARACTERIZE!$D$1+3,FALSE)</f>
        <v>#N/A</v>
      </c>
      <c r="AC160" t="e">
        <f>VLOOKUP($P160,'led3'!$E$2:$AD$200,CHARACTERIZE!$D$1+3,FALSE)</f>
        <v>#N/A</v>
      </c>
      <c r="AE160" t="e">
        <f>IF(#REF!=1,P160,VLOOKUP($P160,'led1'!$E$3:$AE$220,#REF!+3,FALSE))</f>
        <v>#REF!</v>
      </c>
      <c r="AF160" t="e">
        <f>IF(#REF!=1,P160,VLOOKUP($P160,'led2'!$E$2:$AE$200,#REF!+3,FALSE))</f>
        <v>#REF!</v>
      </c>
      <c r="AG160" t="e">
        <f>IF(#REF!=1,P160,VLOOKUP($P160,'led3'!$E$2:$AD$200,#REF!+3,FALSE))</f>
        <v>#REF!</v>
      </c>
      <c r="AH160" t="e">
        <f>VLOOKUP($P160,'led1'!$E$3:$AE$220,CHARACTERIZE!$E$1+3,FALSE)</f>
        <v>#N/A</v>
      </c>
      <c r="AI160" t="e">
        <f>VLOOKUP($P160,'led2'!$E$2:$AE$200,CHARACTERIZE!$E$1+3,FALSE)</f>
        <v>#N/A</v>
      </c>
      <c r="AJ160" t="e">
        <f>VLOOKUP($P160,'led3'!$E$2:$AD$200,CHARACTERIZE!$E$1+3,FALSE)</f>
        <v>#N/A</v>
      </c>
      <c r="AL160" t="e">
        <f>IF(#REF!=1,P160,VLOOKUP($P160,'led1'!$E$3:$AE$220,#REF!+3,FALSE))</f>
        <v>#REF!</v>
      </c>
      <c r="AM160" t="e">
        <f>IF(#REF!=1,P160,VLOOKUP($P160,'led2'!$E$2:$AE$200,#REF!+3,FALSE))</f>
        <v>#REF!</v>
      </c>
      <c r="AN160" t="e">
        <f>IF(#REF!=1,P160,VLOOKUP($P160,'led3'!$E$2:$AD$200,#REF!+3,FALSE))</f>
        <v>#REF!</v>
      </c>
      <c r="AO160" t="e">
        <f>VLOOKUP($P160,'led1'!$E$3:$AE$220,CHARACTERIZE!$F$1+3,FALSE)</f>
        <v>#N/A</v>
      </c>
      <c r="AP160" t="e">
        <f>VLOOKUP($P160,'led2'!$E$2:$AE$200,CHARACTERIZE!$F$1+3,FALSE)</f>
        <v>#N/A</v>
      </c>
      <c r="AQ160" t="e">
        <f>VLOOKUP($P160,'led3'!$E$2:$AD$200,CHARACTERIZE!$F$1+3,FALSE)</f>
        <v>#N/A</v>
      </c>
    </row>
    <row r="161" spans="16:43">
      <c r="P161" s="3">
        <v>5.5</v>
      </c>
      <c r="Q161" t="e">
        <f>IF('EXPORT Graph'!$B$11=1,P161,VLOOKUP($P161,'led1'!$E$3:$AE$220,'EXPORT Graph'!$B$11+3,FALSE))</f>
        <v>#N/A</v>
      </c>
      <c r="R161" t="e">
        <f>IF('EXPORT Graph'!$B$11=1,P161,VLOOKUP($P161,'led2'!$E$2:$AE$200,'EXPORT Graph'!$B$11+3,FALSE))</f>
        <v>#N/A</v>
      </c>
      <c r="S161" t="e">
        <f>IF('EXPORT Graph'!$B$11=1,P161,VLOOKUP($P161,'led3'!$E$2:$AD$200,'EXPORT Graph'!$B$11+3,FALSE))</f>
        <v>#N/A</v>
      </c>
      <c r="T161" t="e">
        <f>IF('EXPORT Graph'!$B$10=1,P161,VLOOKUP($P161,'led1'!$E$3:$AE$220,'EXPORT Graph'!$B$10+3,FALSE))</f>
        <v>#N/A</v>
      </c>
      <c r="U161" t="e">
        <f>IF('EXPORT Graph'!$B$10=1,P161,VLOOKUP($P161,'led2'!$E$2:$AE$200,'EXPORT Graph'!$B$10+3,FALSE))</f>
        <v>#N/A</v>
      </c>
      <c r="V161" t="e">
        <f>IF('EXPORT Graph'!$B$10=1,P161,VLOOKUP($P161,'led3'!$E$2:$AD$200,'EXPORT Graph'!$B$10+3,FALSE))</f>
        <v>#N/A</v>
      </c>
      <c r="X161" t="e">
        <f>IF(#REF!=1,P161,VLOOKUP($P161,'led1'!$E$3:$AE$220,#REF!+3,FALSE))</f>
        <v>#REF!</v>
      </c>
      <c r="Y161" t="e">
        <f>IF(#REF!=1,P161,VLOOKUP($P161,'led2'!$E$2:$AE$200,#REF!+3,FALSE))</f>
        <v>#REF!</v>
      </c>
      <c r="Z161" t="e">
        <f>IF(#REF!=1,P161,VLOOKUP($P161,'led3'!$E$2:$AD$200,#REF!+3,FALSE))</f>
        <v>#REF!</v>
      </c>
      <c r="AA161" t="e">
        <f>VLOOKUP($P161,'led1'!$E$3:$AE$220,CHARACTERIZE!$D$1+3,FALSE)</f>
        <v>#N/A</v>
      </c>
      <c r="AB161" t="e">
        <f>VLOOKUP($P161,'led2'!$E$2:$AE$200,CHARACTERIZE!$D$1+3,FALSE)</f>
        <v>#N/A</v>
      </c>
      <c r="AC161" t="e">
        <f>VLOOKUP($P161,'led3'!$E$2:$AD$200,CHARACTERIZE!$D$1+3,FALSE)</f>
        <v>#N/A</v>
      </c>
      <c r="AE161" t="e">
        <f>IF(#REF!=1,P161,VLOOKUP($P161,'led1'!$E$3:$AE$220,#REF!+3,FALSE))</f>
        <v>#REF!</v>
      </c>
      <c r="AF161" t="e">
        <f>IF(#REF!=1,P161,VLOOKUP($P161,'led2'!$E$2:$AE$200,#REF!+3,FALSE))</f>
        <v>#REF!</v>
      </c>
      <c r="AG161" t="e">
        <f>IF(#REF!=1,P161,VLOOKUP($P161,'led3'!$E$2:$AD$200,#REF!+3,FALSE))</f>
        <v>#REF!</v>
      </c>
      <c r="AH161" t="e">
        <f>VLOOKUP($P161,'led1'!$E$3:$AE$220,CHARACTERIZE!$E$1+3,FALSE)</f>
        <v>#N/A</v>
      </c>
      <c r="AI161" t="e">
        <f>VLOOKUP($P161,'led2'!$E$2:$AE$200,CHARACTERIZE!$E$1+3,FALSE)</f>
        <v>#N/A</v>
      </c>
      <c r="AJ161" t="e">
        <f>VLOOKUP($P161,'led3'!$E$2:$AD$200,CHARACTERIZE!$E$1+3,FALSE)</f>
        <v>#N/A</v>
      </c>
      <c r="AL161" t="e">
        <f>IF(#REF!=1,P161,VLOOKUP($P161,'led1'!$E$3:$AE$220,#REF!+3,FALSE))</f>
        <v>#REF!</v>
      </c>
      <c r="AM161" t="e">
        <f>IF(#REF!=1,P161,VLOOKUP($P161,'led2'!$E$2:$AE$200,#REF!+3,FALSE))</f>
        <v>#REF!</v>
      </c>
      <c r="AN161" t="e">
        <f>IF(#REF!=1,P161,VLOOKUP($P161,'led3'!$E$2:$AD$200,#REF!+3,FALSE))</f>
        <v>#REF!</v>
      </c>
      <c r="AO161" t="e">
        <f>VLOOKUP($P161,'led1'!$E$3:$AE$220,CHARACTERIZE!$F$1+3,FALSE)</f>
        <v>#N/A</v>
      </c>
      <c r="AP161" t="e">
        <f>VLOOKUP($P161,'led2'!$E$2:$AE$200,CHARACTERIZE!$F$1+3,FALSE)</f>
        <v>#N/A</v>
      </c>
      <c r="AQ161" t="e">
        <f>VLOOKUP($P161,'led3'!$E$2:$AD$200,CHARACTERIZE!$F$1+3,FALSE)</f>
        <v>#N/A</v>
      </c>
    </row>
    <row r="162" spans="16:43">
      <c r="P162" s="3">
        <v>5.6</v>
      </c>
      <c r="Q162" t="e">
        <f>IF('EXPORT Graph'!$B$11=1,P162,VLOOKUP($P162,'led1'!$E$3:$AE$220,'EXPORT Graph'!$B$11+3,FALSE))</f>
        <v>#N/A</v>
      </c>
      <c r="R162" t="e">
        <f>IF('EXPORT Graph'!$B$11=1,P162,VLOOKUP($P162,'led2'!$E$2:$AE$200,'EXPORT Graph'!$B$11+3,FALSE))</f>
        <v>#N/A</v>
      </c>
      <c r="S162" t="e">
        <f>IF('EXPORT Graph'!$B$11=1,P162,VLOOKUP($P162,'led3'!$E$2:$AD$200,'EXPORT Graph'!$B$11+3,FALSE))</f>
        <v>#N/A</v>
      </c>
      <c r="T162" t="e">
        <f>IF('EXPORT Graph'!$B$10=1,P162,VLOOKUP($P162,'led1'!$E$3:$AE$220,'EXPORT Graph'!$B$10+3,FALSE))</f>
        <v>#N/A</v>
      </c>
      <c r="U162" t="e">
        <f>IF('EXPORT Graph'!$B$10=1,P162,VLOOKUP($P162,'led2'!$E$2:$AE$200,'EXPORT Graph'!$B$10+3,FALSE))</f>
        <v>#N/A</v>
      </c>
      <c r="V162" t="e">
        <f>IF('EXPORT Graph'!$B$10=1,P162,VLOOKUP($P162,'led3'!$E$2:$AD$200,'EXPORT Graph'!$B$10+3,FALSE))</f>
        <v>#N/A</v>
      </c>
      <c r="X162" t="e">
        <f>IF(#REF!=1,P162,VLOOKUP($P162,'led1'!$E$3:$AE$220,#REF!+3,FALSE))</f>
        <v>#REF!</v>
      </c>
      <c r="Y162" t="e">
        <f>IF(#REF!=1,P162,VLOOKUP($P162,'led2'!$E$2:$AE$200,#REF!+3,FALSE))</f>
        <v>#REF!</v>
      </c>
      <c r="Z162" t="e">
        <f>IF(#REF!=1,P162,VLOOKUP($P162,'led3'!$E$2:$AD$200,#REF!+3,FALSE))</f>
        <v>#REF!</v>
      </c>
      <c r="AA162" t="e">
        <f>VLOOKUP($P162,'led1'!$E$3:$AE$220,CHARACTERIZE!$D$1+3,FALSE)</f>
        <v>#N/A</v>
      </c>
      <c r="AB162" t="e">
        <f>VLOOKUP($P162,'led2'!$E$2:$AE$200,CHARACTERIZE!$D$1+3,FALSE)</f>
        <v>#N/A</v>
      </c>
      <c r="AC162" t="e">
        <f>VLOOKUP($P162,'led3'!$E$2:$AD$200,CHARACTERIZE!$D$1+3,FALSE)</f>
        <v>#N/A</v>
      </c>
      <c r="AE162" t="e">
        <f>IF(#REF!=1,P162,VLOOKUP($P162,'led1'!$E$3:$AE$220,#REF!+3,FALSE))</f>
        <v>#REF!</v>
      </c>
      <c r="AF162" t="e">
        <f>IF(#REF!=1,P162,VLOOKUP($P162,'led2'!$E$2:$AE$200,#REF!+3,FALSE))</f>
        <v>#REF!</v>
      </c>
      <c r="AG162" t="e">
        <f>IF(#REF!=1,P162,VLOOKUP($P162,'led3'!$E$2:$AD$200,#REF!+3,FALSE))</f>
        <v>#REF!</v>
      </c>
      <c r="AH162" t="e">
        <f>VLOOKUP($P162,'led1'!$E$3:$AE$220,CHARACTERIZE!$E$1+3,FALSE)</f>
        <v>#N/A</v>
      </c>
      <c r="AI162" t="e">
        <f>VLOOKUP($P162,'led2'!$E$2:$AE$200,CHARACTERIZE!$E$1+3,FALSE)</f>
        <v>#N/A</v>
      </c>
      <c r="AJ162" t="e">
        <f>VLOOKUP($P162,'led3'!$E$2:$AD$200,CHARACTERIZE!$E$1+3,FALSE)</f>
        <v>#N/A</v>
      </c>
      <c r="AL162" t="e">
        <f>IF(#REF!=1,P162,VLOOKUP($P162,'led1'!$E$3:$AE$220,#REF!+3,FALSE))</f>
        <v>#REF!</v>
      </c>
      <c r="AM162" t="e">
        <f>IF(#REF!=1,P162,VLOOKUP($P162,'led2'!$E$2:$AE$200,#REF!+3,FALSE))</f>
        <v>#REF!</v>
      </c>
      <c r="AN162" t="e">
        <f>IF(#REF!=1,P162,VLOOKUP($P162,'led3'!$E$2:$AD$200,#REF!+3,FALSE))</f>
        <v>#REF!</v>
      </c>
      <c r="AO162" t="e">
        <f>VLOOKUP($P162,'led1'!$E$3:$AE$220,CHARACTERIZE!$F$1+3,FALSE)</f>
        <v>#N/A</v>
      </c>
      <c r="AP162" t="e">
        <f>VLOOKUP($P162,'led2'!$E$2:$AE$200,CHARACTERIZE!$F$1+3,FALSE)</f>
        <v>#N/A</v>
      </c>
      <c r="AQ162" t="e">
        <f>VLOOKUP($P162,'led3'!$E$2:$AD$200,CHARACTERIZE!$F$1+3,FALSE)</f>
        <v>#N/A</v>
      </c>
    </row>
    <row r="163" spans="16:43">
      <c r="P163" s="3">
        <v>5.7</v>
      </c>
      <c r="Q163" t="e">
        <f>IF('EXPORT Graph'!$B$11=1,P163,VLOOKUP($P163,'led1'!$E$3:$AE$220,'EXPORT Graph'!$B$11+3,FALSE))</f>
        <v>#N/A</v>
      </c>
      <c r="R163" t="e">
        <f>IF('EXPORT Graph'!$B$11=1,P163,VLOOKUP($P163,'led2'!$E$2:$AE$200,'EXPORT Graph'!$B$11+3,FALSE))</f>
        <v>#N/A</v>
      </c>
      <c r="S163" t="e">
        <f>IF('EXPORT Graph'!$B$11=1,P163,VLOOKUP($P163,'led3'!$E$2:$AD$200,'EXPORT Graph'!$B$11+3,FALSE))</f>
        <v>#N/A</v>
      </c>
      <c r="T163" t="e">
        <f>IF('EXPORT Graph'!$B$10=1,P163,VLOOKUP($P163,'led1'!$E$3:$AE$220,'EXPORT Graph'!$B$10+3,FALSE))</f>
        <v>#N/A</v>
      </c>
      <c r="U163" t="e">
        <f>IF('EXPORT Graph'!$B$10=1,P163,VLOOKUP($P163,'led2'!$E$2:$AE$200,'EXPORT Graph'!$B$10+3,FALSE))</f>
        <v>#N/A</v>
      </c>
      <c r="V163" t="e">
        <f>IF('EXPORT Graph'!$B$10=1,P163,VLOOKUP($P163,'led3'!$E$2:$AD$200,'EXPORT Graph'!$B$10+3,FALSE))</f>
        <v>#N/A</v>
      </c>
      <c r="X163" t="e">
        <f>IF(#REF!=1,P163,VLOOKUP($P163,'led1'!$E$3:$AE$220,#REF!+3,FALSE))</f>
        <v>#REF!</v>
      </c>
      <c r="Y163" t="e">
        <f>IF(#REF!=1,P163,VLOOKUP($P163,'led2'!$E$2:$AE$200,#REF!+3,FALSE))</f>
        <v>#REF!</v>
      </c>
      <c r="Z163" t="e">
        <f>IF(#REF!=1,P163,VLOOKUP($P163,'led3'!$E$2:$AD$200,#REF!+3,FALSE))</f>
        <v>#REF!</v>
      </c>
      <c r="AA163" t="e">
        <f>VLOOKUP($P163,'led1'!$E$3:$AE$220,CHARACTERIZE!$D$1+3,FALSE)</f>
        <v>#N/A</v>
      </c>
      <c r="AB163" t="e">
        <f>VLOOKUP($P163,'led2'!$E$2:$AE$200,CHARACTERIZE!$D$1+3,FALSE)</f>
        <v>#N/A</v>
      </c>
      <c r="AC163" t="e">
        <f>VLOOKUP($P163,'led3'!$E$2:$AD$200,CHARACTERIZE!$D$1+3,FALSE)</f>
        <v>#N/A</v>
      </c>
      <c r="AE163" t="e">
        <f>IF(#REF!=1,P163,VLOOKUP($P163,'led1'!$E$3:$AE$220,#REF!+3,FALSE))</f>
        <v>#REF!</v>
      </c>
      <c r="AF163" t="e">
        <f>IF(#REF!=1,P163,VLOOKUP($P163,'led2'!$E$2:$AE$200,#REF!+3,FALSE))</f>
        <v>#REF!</v>
      </c>
      <c r="AG163" t="e">
        <f>IF(#REF!=1,P163,VLOOKUP($P163,'led3'!$E$2:$AD$200,#REF!+3,FALSE))</f>
        <v>#REF!</v>
      </c>
      <c r="AH163" t="e">
        <f>VLOOKUP($P163,'led1'!$E$3:$AE$220,CHARACTERIZE!$E$1+3,FALSE)</f>
        <v>#N/A</v>
      </c>
      <c r="AI163" t="e">
        <f>VLOOKUP($P163,'led2'!$E$2:$AE$200,CHARACTERIZE!$E$1+3,FALSE)</f>
        <v>#N/A</v>
      </c>
      <c r="AJ163" t="e">
        <f>VLOOKUP($P163,'led3'!$E$2:$AD$200,CHARACTERIZE!$E$1+3,FALSE)</f>
        <v>#N/A</v>
      </c>
      <c r="AL163" t="e">
        <f>IF(#REF!=1,P163,VLOOKUP($P163,'led1'!$E$3:$AE$220,#REF!+3,FALSE))</f>
        <v>#REF!</v>
      </c>
      <c r="AM163" t="e">
        <f>IF(#REF!=1,P163,VLOOKUP($P163,'led2'!$E$2:$AE$200,#REF!+3,FALSE))</f>
        <v>#REF!</v>
      </c>
      <c r="AN163" t="e">
        <f>IF(#REF!=1,P163,VLOOKUP($P163,'led3'!$E$2:$AD$200,#REF!+3,FALSE))</f>
        <v>#REF!</v>
      </c>
      <c r="AO163" t="e">
        <f>VLOOKUP($P163,'led1'!$E$3:$AE$220,CHARACTERIZE!$F$1+3,FALSE)</f>
        <v>#N/A</v>
      </c>
      <c r="AP163" t="e">
        <f>VLOOKUP($P163,'led2'!$E$2:$AE$200,CHARACTERIZE!$F$1+3,FALSE)</f>
        <v>#N/A</v>
      </c>
      <c r="AQ163" t="e">
        <f>VLOOKUP($P163,'led3'!$E$2:$AD$200,CHARACTERIZE!$F$1+3,FALSE)</f>
        <v>#N/A</v>
      </c>
    </row>
    <row r="164" spans="16:43">
      <c r="P164" s="3">
        <v>5.8</v>
      </c>
      <c r="Q164" t="e">
        <f>IF('EXPORT Graph'!$B$11=1,P164,VLOOKUP($P164,'led1'!$E$3:$AE$220,'EXPORT Graph'!$B$11+3,FALSE))</f>
        <v>#N/A</v>
      </c>
      <c r="R164" t="e">
        <f>IF('EXPORT Graph'!$B$11=1,P164,VLOOKUP($P164,'led2'!$E$2:$AE$200,'EXPORT Graph'!$B$11+3,FALSE))</f>
        <v>#N/A</v>
      </c>
      <c r="S164" t="e">
        <f>IF('EXPORT Graph'!$B$11=1,P164,VLOOKUP($P164,'led3'!$E$2:$AD$200,'EXPORT Graph'!$B$11+3,FALSE))</f>
        <v>#N/A</v>
      </c>
      <c r="T164" t="e">
        <f>IF('EXPORT Graph'!$B$10=1,P164,VLOOKUP($P164,'led1'!$E$3:$AE$220,'EXPORT Graph'!$B$10+3,FALSE))</f>
        <v>#N/A</v>
      </c>
      <c r="U164" t="e">
        <f>IF('EXPORT Graph'!$B$10=1,P164,VLOOKUP($P164,'led2'!$E$2:$AE$200,'EXPORT Graph'!$B$10+3,FALSE))</f>
        <v>#N/A</v>
      </c>
      <c r="V164" t="e">
        <f>IF('EXPORT Graph'!$B$10=1,P164,VLOOKUP($P164,'led3'!$E$2:$AD$200,'EXPORT Graph'!$B$10+3,FALSE))</f>
        <v>#N/A</v>
      </c>
      <c r="X164" t="e">
        <f>IF(#REF!=1,P164,VLOOKUP($P164,'led1'!$E$3:$AE$220,#REF!+3,FALSE))</f>
        <v>#REF!</v>
      </c>
      <c r="Y164" t="e">
        <f>IF(#REF!=1,P164,VLOOKUP($P164,'led2'!$E$2:$AE$200,#REF!+3,FALSE))</f>
        <v>#REF!</v>
      </c>
      <c r="Z164" t="e">
        <f>IF(#REF!=1,P164,VLOOKUP($P164,'led3'!$E$2:$AD$200,#REF!+3,FALSE))</f>
        <v>#REF!</v>
      </c>
      <c r="AA164" t="e">
        <f>VLOOKUP($P164,'led1'!$E$3:$AE$220,CHARACTERIZE!$D$1+3,FALSE)</f>
        <v>#N/A</v>
      </c>
      <c r="AB164" t="e">
        <f>VLOOKUP($P164,'led2'!$E$2:$AE$200,CHARACTERIZE!$D$1+3,FALSE)</f>
        <v>#N/A</v>
      </c>
      <c r="AC164" t="e">
        <f>VLOOKUP($P164,'led3'!$E$2:$AD$200,CHARACTERIZE!$D$1+3,FALSE)</f>
        <v>#N/A</v>
      </c>
      <c r="AE164" t="e">
        <f>IF(#REF!=1,P164,VLOOKUP($P164,'led1'!$E$3:$AE$220,#REF!+3,FALSE))</f>
        <v>#REF!</v>
      </c>
      <c r="AF164" t="e">
        <f>IF(#REF!=1,P164,VLOOKUP($P164,'led2'!$E$2:$AE$200,#REF!+3,FALSE))</f>
        <v>#REF!</v>
      </c>
      <c r="AG164" t="e">
        <f>IF(#REF!=1,P164,VLOOKUP($P164,'led3'!$E$2:$AD$200,#REF!+3,FALSE))</f>
        <v>#REF!</v>
      </c>
      <c r="AH164" t="e">
        <f>VLOOKUP($P164,'led1'!$E$3:$AE$220,CHARACTERIZE!$E$1+3,FALSE)</f>
        <v>#N/A</v>
      </c>
      <c r="AI164" t="e">
        <f>VLOOKUP($P164,'led2'!$E$2:$AE$200,CHARACTERIZE!$E$1+3,FALSE)</f>
        <v>#N/A</v>
      </c>
      <c r="AJ164" t="e">
        <f>VLOOKUP($P164,'led3'!$E$2:$AD$200,CHARACTERIZE!$E$1+3,FALSE)</f>
        <v>#N/A</v>
      </c>
      <c r="AL164" t="e">
        <f>IF(#REF!=1,P164,VLOOKUP($P164,'led1'!$E$3:$AE$220,#REF!+3,FALSE))</f>
        <v>#REF!</v>
      </c>
      <c r="AM164" t="e">
        <f>IF(#REF!=1,P164,VLOOKUP($P164,'led2'!$E$2:$AE$200,#REF!+3,FALSE))</f>
        <v>#REF!</v>
      </c>
      <c r="AN164" t="e">
        <f>IF(#REF!=1,P164,VLOOKUP($P164,'led3'!$E$2:$AD$200,#REF!+3,FALSE))</f>
        <v>#REF!</v>
      </c>
      <c r="AO164" t="e">
        <f>VLOOKUP($P164,'led1'!$E$3:$AE$220,CHARACTERIZE!$F$1+3,FALSE)</f>
        <v>#N/A</v>
      </c>
      <c r="AP164" t="e">
        <f>VLOOKUP($P164,'led2'!$E$2:$AE$200,CHARACTERIZE!$F$1+3,FALSE)</f>
        <v>#N/A</v>
      </c>
      <c r="AQ164" t="e">
        <f>VLOOKUP($P164,'led3'!$E$2:$AD$200,CHARACTERIZE!$F$1+3,FALSE)</f>
        <v>#N/A</v>
      </c>
    </row>
    <row r="165" spans="16:43">
      <c r="P165" s="3">
        <v>5.9</v>
      </c>
      <c r="Q165" t="e">
        <f>IF('EXPORT Graph'!$B$11=1,P165,VLOOKUP($P165,'led1'!$E$3:$AE$220,'EXPORT Graph'!$B$11+3,FALSE))</f>
        <v>#N/A</v>
      </c>
      <c r="R165" t="e">
        <f>IF('EXPORT Graph'!$B$11=1,P165,VLOOKUP($P165,'led2'!$E$2:$AE$200,'EXPORT Graph'!$B$11+3,FALSE))</f>
        <v>#N/A</v>
      </c>
      <c r="S165" t="e">
        <f>IF('EXPORT Graph'!$B$11=1,P165,VLOOKUP($P165,'led3'!$E$2:$AD$200,'EXPORT Graph'!$B$11+3,FALSE))</f>
        <v>#N/A</v>
      </c>
      <c r="T165" t="e">
        <f>IF('EXPORT Graph'!$B$10=1,P165,VLOOKUP($P165,'led1'!$E$3:$AE$220,'EXPORT Graph'!$B$10+3,FALSE))</f>
        <v>#N/A</v>
      </c>
      <c r="U165" t="e">
        <f>IF('EXPORT Graph'!$B$10=1,P165,VLOOKUP($P165,'led2'!$E$2:$AE$200,'EXPORT Graph'!$B$10+3,FALSE))</f>
        <v>#N/A</v>
      </c>
      <c r="V165" t="e">
        <f>IF('EXPORT Graph'!$B$10=1,P165,VLOOKUP($P165,'led3'!$E$2:$AD$200,'EXPORT Graph'!$B$10+3,FALSE))</f>
        <v>#N/A</v>
      </c>
      <c r="X165" t="e">
        <f>IF(#REF!=1,P165,VLOOKUP($P165,'led1'!$E$3:$AE$220,#REF!+3,FALSE))</f>
        <v>#REF!</v>
      </c>
      <c r="Y165" t="e">
        <f>IF(#REF!=1,P165,VLOOKUP($P165,'led2'!$E$2:$AE$200,#REF!+3,FALSE))</f>
        <v>#REF!</v>
      </c>
      <c r="Z165" t="e">
        <f>IF(#REF!=1,P165,VLOOKUP($P165,'led3'!$E$2:$AD$200,#REF!+3,FALSE))</f>
        <v>#REF!</v>
      </c>
      <c r="AA165" t="e">
        <f>VLOOKUP($P165,'led1'!$E$3:$AE$220,CHARACTERIZE!$D$1+3,FALSE)</f>
        <v>#N/A</v>
      </c>
      <c r="AB165" t="e">
        <f>VLOOKUP($P165,'led2'!$E$2:$AE$200,CHARACTERIZE!$D$1+3,FALSE)</f>
        <v>#N/A</v>
      </c>
      <c r="AC165" t="e">
        <f>VLOOKUP($P165,'led3'!$E$2:$AD$200,CHARACTERIZE!$D$1+3,FALSE)</f>
        <v>#N/A</v>
      </c>
      <c r="AE165" t="e">
        <f>IF(#REF!=1,P165,VLOOKUP($P165,'led1'!$E$3:$AE$220,#REF!+3,FALSE))</f>
        <v>#REF!</v>
      </c>
      <c r="AF165" t="e">
        <f>IF(#REF!=1,P165,VLOOKUP($P165,'led2'!$E$2:$AE$200,#REF!+3,FALSE))</f>
        <v>#REF!</v>
      </c>
      <c r="AG165" t="e">
        <f>IF(#REF!=1,P165,VLOOKUP($P165,'led3'!$E$2:$AD$200,#REF!+3,FALSE))</f>
        <v>#REF!</v>
      </c>
      <c r="AH165" t="e">
        <f>VLOOKUP($P165,'led1'!$E$3:$AE$220,CHARACTERIZE!$E$1+3,FALSE)</f>
        <v>#N/A</v>
      </c>
      <c r="AI165" t="e">
        <f>VLOOKUP($P165,'led2'!$E$2:$AE$200,CHARACTERIZE!$E$1+3,FALSE)</f>
        <v>#N/A</v>
      </c>
      <c r="AJ165" t="e">
        <f>VLOOKUP($P165,'led3'!$E$2:$AD$200,CHARACTERIZE!$E$1+3,FALSE)</f>
        <v>#N/A</v>
      </c>
      <c r="AL165" t="e">
        <f>IF(#REF!=1,P165,VLOOKUP($P165,'led1'!$E$3:$AE$220,#REF!+3,FALSE))</f>
        <v>#REF!</v>
      </c>
      <c r="AM165" t="e">
        <f>IF(#REF!=1,P165,VLOOKUP($P165,'led2'!$E$2:$AE$200,#REF!+3,FALSE))</f>
        <v>#REF!</v>
      </c>
      <c r="AN165" t="e">
        <f>IF(#REF!=1,P165,VLOOKUP($P165,'led3'!$E$2:$AD$200,#REF!+3,FALSE))</f>
        <v>#REF!</v>
      </c>
      <c r="AO165" t="e">
        <f>VLOOKUP($P165,'led1'!$E$3:$AE$220,CHARACTERIZE!$F$1+3,FALSE)</f>
        <v>#N/A</v>
      </c>
      <c r="AP165" t="e">
        <f>VLOOKUP($P165,'led2'!$E$2:$AE$200,CHARACTERIZE!$F$1+3,FALSE)</f>
        <v>#N/A</v>
      </c>
      <c r="AQ165" t="e">
        <f>VLOOKUP($P165,'led3'!$E$2:$AD$200,CHARACTERIZE!$F$1+3,FALSE)</f>
        <v>#N/A</v>
      </c>
    </row>
    <row r="166" spans="16:43">
      <c r="P166" s="3">
        <v>6</v>
      </c>
      <c r="Q166" t="e">
        <f>IF('EXPORT Graph'!$B$11=1,P166,VLOOKUP($P166,'led1'!$E$3:$AE$220,'EXPORT Graph'!$B$11+3,FALSE))</f>
        <v>#N/A</v>
      </c>
      <c r="R166" t="e">
        <f>IF('EXPORT Graph'!$B$11=1,P166,VLOOKUP($P166,'led2'!$E$2:$AE$200,'EXPORT Graph'!$B$11+3,FALSE))</f>
        <v>#N/A</v>
      </c>
      <c r="S166" t="e">
        <f>IF('EXPORT Graph'!$B$11=1,P166,VLOOKUP($P166,'led3'!$E$2:$AD$200,'EXPORT Graph'!$B$11+3,FALSE))</f>
        <v>#N/A</v>
      </c>
      <c r="T166" t="e">
        <f>IF('EXPORT Graph'!$B$10=1,P166,VLOOKUP($P166,'led1'!$E$3:$AE$220,'EXPORT Graph'!$B$10+3,FALSE))</f>
        <v>#N/A</v>
      </c>
      <c r="U166" t="e">
        <f>IF('EXPORT Graph'!$B$10=1,P166,VLOOKUP($P166,'led2'!$E$2:$AE$200,'EXPORT Graph'!$B$10+3,FALSE))</f>
        <v>#N/A</v>
      </c>
      <c r="V166" t="e">
        <f>IF('EXPORT Graph'!$B$10=1,P166,VLOOKUP($P166,'led3'!$E$2:$AD$200,'EXPORT Graph'!$B$10+3,FALSE))</f>
        <v>#N/A</v>
      </c>
      <c r="X166" t="e">
        <f>IF(#REF!=1,P166,VLOOKUP($P166,'led1'!$E$3:$AE$220,#REF!+3,FALSE))</f>
        <v>#REF!</v>
      </c>
      <c r="Y166" t="e">
        <f>IF(#REF!=1,P166,VLOOKUP($P166,'led2'!$E$2:$AE$200,#REF!+3,FALSE))</f>
        <v>#REF!</v>
      </c>
      <c r="Z166" t="e">
        <f>IF(#REF!=1,P166,VLOOKUP($P166,'led3'!$E$2:$AD$200,#REF!+3,FALSE))</f>
        <v>#REF!</v>
      </c>
      <c r="AA166" t="e">
        <f>VLOOKUP($P166,'led1'!$E$3:$AE$220,CHARACTERIZE!$D$1+3,FALSE)</f>
        <v>#N/A</v>
      </c>
      <c r="AB166" t="e">
        <f>VLOOKUP($P166,'led2'!$E$2:$AE$200,CHARACTERIZE!$D$1+3,FALSE)</f>
        <v>#N/A</v>
      </c>
      <c r="AC166" t="e">
        <f>VLOOKUP($P166,'led3'!$E$2:$AD$200,CHARACTERIZE!$D$1+3,FALSE)</f>
        <v>#N/A</v>
      </c>
      <c r="AE166" t="e">
        <f>IF(#REF!=1,P166,VLOOKUP($P166,'led1'!$E$3:$AE$220,#REF!+3,FALSE))</f>
        <v>#REF!</v>
      </c>
      <c r="AF166" t="e">
        <f>IF(#REF!=1,P166,VLOOKUP($P166,'led2'!$E$2:$AE$200,#REF!+3,FALSE))</f>
        <v>#REF!</v>
      </c>
      <c r="AG166" t="e">
        <f>IF(#REF!=1,P166,VLOOKUP($P166,'led3'!$E$2:$AD$200,#REF!+3,FALSE))</f>
        <v>#REF!</v>
      </c>
      <c r="AH166" t="e">
        <f>VLOOKUP($P166,'led1'!$E$3:$AE$220,CHARACTERIZE!$E$1+3,FALSE)</f>
        <v>#N/A</v>
      </c>
      <c r="AI166" t="e">
        <f>VLOOKUP($P166,'led2'!$E$2:$AE$200,CHARACTERIZE!$E$1+3,FALSE)</f>
        <v>#N/A</v>
      </c>
      <c r="AJ166" t="e">
        <f>VLOOKUP($P166,'led3'!$E$2:$AD$200,CHARACTERIZE!$E$1+3,FALSE)</f>
        <v>#N/A</v>
      </c>
      <c r="AL166" t="e">
        <f>IF(#REF!=1,P166,VLOOKUP($P166,'led1'!$E$3:$AE$220,#REF!+3,FALSE))</f>
        <v>#REF!</v>
      </c>
      <c r="AM166" t="e">
        <f>IF(#REF!=1,P166,VLOOKUP($P166,'led2'!$E$2:$AE$200,#REF!+3,FALSE))</f>
        <v>#REF!</v>
      </c>
      <c r="AN166" t="e">
        <f>IF(#REF!=1,P166,VLOOKUP($P166,'led3'!$E$2:$AD$200,#REF!+3,FALSE))</f>
        <v>#REF!</v>
      </c>
      <c r="AO166" t="e">
        <f>VLOOKUP($P166,'led1'!$E$3:$AE$220,CHARACTERIZE!$F$1+3,FALSE)</f>
        <v>#N/A</v>
      </c>
      <c r="AP166" t="e">
        <f>VLOOKUP($P166,'led2'!$E$2:$AE$200,CHARACTERIZE!$F$1+3,FALSE)</f>
        <v>#N/A</v>
      </c>
      <c r="AQ166" t="e">
        <f>VLOOKUP($P166,'led3'!$E$2:$AD$200,CHARACTERIZE!$F$1+3,FALSE)</f>
        <v>#N/A</v>
      </c>
    </row>
    <row r="167" spans="16:43">
      <c r="P167" s="3">
        <v>6.1</v>
      </c>
      <c r="Q167" t="e">
        <f>IF('EXPORT Graph'!$B$11=1,P167,VLOOKUP($P167,'led1'!$E$3:$AE$220,'EXPORT Graph'!$B$11+3,FALSE))</f>
        <v>#N/A</v>
      </c>
      <c r="R167" t="e">
        <f>IF('EXPORT Graph'!$B$11=1,P167,VLOOKUP($P167,'led2'!$E$2:$AE$200,'EXPORT Graph'!$B$11+3,FALSE))</f>
        <v>#N/A</v>
      </c>
      <c r="S167" t="e">
        <f>IF('EXPORT Graph'!$B$11=1,P167,VLOOKUP($P167,'led3'!$E$2:$AD$200,'EXPORT Graph'!$B$11+3,FALSE))</f>
        <v>#N/A</v>
      </c>
      <c r="T167" t="e">
        <f>IF('EXPORT Graph'!$B$10=1,P167,VLOOKUP($P167,'led1'!$E$3:$AE$220,'EXPORT Graph'!$B$10+3,FALSE))</f>
        <v>#N/A</v>
      </c>
      <c r="U167" t="e">
        <f>IF('EXPORT Graph'!$B$10=1,P167,VLOOKUP($P167,'led2'!$E$2:$AE$200,'EXPORT Graph'!$B$10+3,FALSE))</f>
        <v>#N/A</v>
      </c>
      <c r="V167" t="e">
        <f>IF('EXPORT Graph'!$B$10=1,P167,VLOOKUP($P167,'led3'!$E$2:$AD$200,'EXPORT Graph'!$B$10+3,FALSE))</f>
        <v>#N/A</v>
      </c>
      <c r="X167" t="e">
        <f>IF(#REF!=1,P167,VLOOKUP($P167,'led1'!$E$3:$AE$220,#REF!+3,FALSE))</f>
        <v>#REF!</v>
      </c>
      <c r="Y167" t="e">
        <f>IF(#REF!=1,P167,VLOOKUP($P167,'led2'!$E$2:$AE$200,#REF!+3,FALSE))</f>
        <v>#REF!</v>
      </c>
      <c r="Z167" t="e">
        <f>IF(#REF!=1,P167,VLOOKUP($P167,'led3'!$E$2:$AD$200,#REF!+3,FALSE))</f>
        <v>#REF!</v>
      </c>
      <c r="AA167" t="e">
        <f>VLOOKUP($P167,'led1'!$E$3:$AE$220,CHARACTERIZE!$D$1+3,FALSE)</f>
        <v>#N/A</v>
      </c>
      <c r="AB167" t="e">
        <f>VLOOKUP($P167,'led2'!$E$2:$AE$200,CHARACTERIZE!$D$1+3,FALSE)</f>
        <v>#N/A</v>
      </c>
      <c r="AC167" t="e">
        <f>VLOOKUP($P167,'led3'!$E$2:$AD$200,CHARACTERIZE!$D$1+3,FALSE)</f>
        <v>#N/A</v>
      </c>
      <c r="AE167" t="e">
        <f>IF(#REF!=1,P167,VLOOKUP($P167,'led1'!$E$3:$AE$220,#REF!+3,FALSE))</f>
        <v>#REF!</v>
      </c>
      <c r="AF167" t="e">
        <f>IF(#REF!=1,P167,VLOOKUP($P167,'led2'!$E$2:$AE$200,#REF!+3,FALSE))</f>
        <v>#REF!</v>
      </c>
      <c r="AG167" t="e">
        <f>IF(#REF!=1,P167,VLOOKUP($P167,'led3'!$E$2:$AD$200,#REF!+3,FALSE))</f>
        <v>#REF!</v>
      </c>
      <c r="AH167" t="e">
        <f>VLOOKUP($P167,'led1'!$E$3:$AE$220,CHARACTERIZE!$E$1+3,FALSE)</f>
        <v>#N/A</v>
      </c>
      <c r="AI167" t="e">
        <f>VLOOKUP($P167,'led2'!$E$2:$AE$200,CHARACTERIZE!$E$1+3,FALSE)</f>
        <v>#N/A</v>
      </c>
      <c r="AJ167" t="e">
        <f>VLOOKUP($P167,'led3'!$E$2:$AD$200,CHARACTERIZE!$E$1+3,FALSE)</f>
        <v>#N/A</v>
      </c>
      <c r="AL167" t="e">
        <f>IF(#REF!=1,P167,VLOOKUP($P167,'led1'!$E$3:$AE$220,#REF!+3,FALSE))</f>
        <v>#REF!</v>
      </c>
      <c r="AM167" t="e">
        <f>IF(#REF!=1,P167,VLOOKUP($P167,'led2'!$E$2:$AE$200,#REF!+3,FALSE))</f>
        <v>#REF!</v>
      </c>
      <c r="AN167" t="e">
        <f>IF(#REF!=1,P167,VLOOKUP($P167,'led3'!$E$2:$AD$200,#REF!+3,FALSE))</f>
        <v>#REF!</v>
      </c>
      <c r="AO167" t="e">
        <f>VLOOKUP($P167,'led1'!$E$3:$AE$220,CHARACTERIZE!$F$1+3,FALSE)</f>
        <v>#N/A</v>
      </c>
      <c r="AP167" t="e">
        <f>VLOOKUP($P167,'led2'!$E$2:$AE$200,CHARACTERIZE!$F$1+3,FALSE)</f>
        <v>#N/A</v>
      </c>
      <c r="AQ167" t="e">
        <f>VLOOKUP($P167,'led3'!$E$2:$AD$200,CHARACTERIZE!$F$1+3,FALSE)</f>
        <v>#N/A</v>
      </c>
    </row>
    <row r="168" spans="16:43">
      <c r="P168" s="3">
        <v>6.2</v>
      </c>
      <c r="Q168" t="e">
        <f>IF('EXPORT Graph'!$B$11=1,P168,VLOOKUP($P168,'led1'!$E$3:$AE$220,'EXPORT Graph'!$B$11+3,FALSE))</f>
        <v>#N/A</v>
      </c>
      <c r="R168" t="e">
        <f>IF('EXPORT Graph'!$B$11=1,P168,VLOOKUP($P168,'led2'!$E$2:$AE$200,'EXPORT Graph'!$B$11+3,FALSE))</f>
        <v>#N/A</v>
      </c>
      <c r="S168" t="e">
        <f>IF('EXPORT Graph'!$B$11=1,P168,VLOOKUP($P168,'led3'!$E$2:$AD$200,'EXPORT Graph'!$B$11+3,FALSE))</f>
        <v>#N/A</v>
      </c>
      <c r="T168" t="e">
        <f>IF('EXPORT Graph'!$B$10=1,P168,VLOOKUP($P168,'led1'!$E$3:$AE$220,'EXPORT Graph'!$B$10+3,FALSE))</f>
        <v>#N/A</v>
      </c>
      <c r="U168" t="e">
        <f>IF('EXPORT Graph'!$B$10=1,P168,VLOOKUP($P168,'led2'!$E$2:$AE$200,'EXPORT Graph'!$B$10+3,FALSE))</f>
        <v>#N/A</v>
      </c>
      <c r="V168" t="e">
        <f>IF('EXPORT Graph'!$B$10=1,P168,VLOOKUP($P168,'led3'!$E$2:$AD$200,'EXPORT Graph'!$B$10+3,FALSE))</f>
        <v>#N/A</v>
      </c>
      <c r="X168" t="e">
        <f>IF(#REF!=1,P168,VLOOKUP($P168,'led1'!$E$3:$AE$220,#REF!+3,FALSE))</f>
        <v>#REF!</v>
      </c>
      <c r="Y168" t="e">
        <f>IF(#REF!=1,P168,VLOOKUP($P168,'led2'!$E$2:$AE$200,#REF!+3,FALSE))</f>
        <v>#REF!</v>
      </c>
      <c r="Z168" t="e">
        <f>IF(#REF!=1,P168,VLOOKUP($P168,'led3'!$E$2:$AD$200,#REF!+3,FALSE))</f>
        <v>#REF!</v>
      </c>
      <c r="AA168" t="e">
        <f>VLOOKUP($P168,'led1'!$E$3:$AE$220,CHARACTERIZE!$D$1+3,FALSE)</f>
        <v>#N/A</v>
      </c>
      <c r="AB168" t="e">
        <f>VLOOKUP($P168,'led2'!$E$2:$AE$200,CHARACTERIZE!$D$1+3,FALSE)</f>
        <v>#N/A</v>
      </c>
      <c r="AC168" t="e">
        <f>VLOOKUP($P168,'led3'!$E$2:$AD$200,CHARACTERIZE!$D$1+3,FALSE)</f>
        <v>#N/A</v>
      </c>
      <c r="AE168" t="e">
        <f>IF(#REF!=1,P168,VLOOKUP($P168,'led1'!$E$3:$AE$220,#REF!+3,FALSE))</f>
        <v>#REF!</v>
      </c>
      <c r="AF168" t="e">
        <f>IF(#REF!=1,P168,VLOOKUP($P168,'led2'!$E$2:$AE$200,#REF!+3,FALSE))</f>
        <v>#REF!</v>
      </c>
      <c r="AG168" t="e">
        <f>IF(#REF!=1,P168,VLOOKUP($P168,'led3'!$E$2:$AD$200,#REF!+3,FALSE))</f>
        <v>#REF!</v>
      </c>
      <c r="AH168" t="e">
        <f>VLOOKUP($P168,'led1'!$E$3:$AE$220,CHARACTERIZE!$E$1+3,FALSE)</f>
        <v>#N/A</v>
      </c>
      <c r="AI168" t="e">
        <f>VLOOKUP($P168,'led2'!$E$2:$AE$200,CHARACTERIZE!$E$1+3,FALSE)</f>
        <v>#N/A</v>
      </c>
      <c r="AJ168" t="e">
        <f>VLOOKUP($P168,'led3'!$E$2:$AD$200,CHARACTERIZE!$E$1+3,FALSE)</f>
        <v>#N/A</v>
      </c>
      <c r="AL168" t="e">
        <f>IF(#REF!=1,P168,VLOOKUP($P168,'led1'!$E$3:$AE$220,#REF!+3,FALSE))</f>
        <v>#REF!</v>
      </c>
      <c r="AM168" t="e">
        <f>IF(#REF!=1,P168,VLOOKUP($P168,'led2'!$E$2:$AE$200,#REF!+3,FALSE))</f>
        <v>#REF!</v>
      </c>
      <c r="AN168" t="e">
        <f>IF(#REF!=1,P168,VLOOKUP($P168,'led3'!$E$2:$AD$200,#REF!+3,FALSE))</f>
        <v>#REF!</v>
      </c>
      <c r="AO168" t="e">
        <f>VLOOKUP($P168,'led1'!$E$3:$AE$220,CHARACTERIZE!$F$1+3,FALSE)</f>
        <v>#N/A</v>
      </c>
      <c r="AP168" t="e">
        <f>VLOOKUP($P168,'led2'!$E$2:$AE$200,CHARACTERIZE!$F$1+3,FALSE)</f>
        <v>#N/A</v>
      </c>
      <c r="AQ168" t="e">
        <f>VLOOKUP($P168,'led3'!$E$2:$AD$200,CHARACTERIZE!$F$1+3,FALSE)</f>
        <v>#N/A</v>
      </c>
    </row>
    <row r="169" spans="16:43">
      <c r="P169" s="3">
        <v>6.3</v>
      </c>
      <c r="Q169" t="e">
        <f>IF('EXPORT Graph'!$B$11=1,P169,VLOOKUP($P169,'led1'!$E$3:$AE$220,'EXPORT Graph'!$B$11+3,FALSE))</f>
        <v>#N/A</v>
      </c>
      <c r="R169" t="e">
        <f>IF('EXPORT Graph'!$B$11=1,P169,VLOOKUP($P169,'led2'!$E$2:$AE$200,'EXPORT Graph'!$B$11+3,FALSE))</f>
        <v>#N/A</v>
      </c>
      <c r="S169" t="e">
        <f>IF('EXPORT Graph'!$B$11=1,P169,VLOOKUP($P169,'led3'!$E$2:$AD$200,'EXPORT Graph'!$B$11+3,FALSE))</f>
        <v>#N/A</v>
      </c>
      <c r="T169" t="e">
        <f>IF('EXPORT Graph'!$B$10=1,P169,VLOOKUP($P169,'led1'!$E$3:$AE$220,'EXPORT Graph'!$B$10+3,FALSE))</f>
        <v>#N/A</v>
      </c>
      <c r="U169" t="e">
        <f>IF('EXPORT Graph'!$B$10=1,P169,VLOOKUP($P169,'led2'!$E$2:$AE$200,'EXPORT Graph'!$B$10+3,FALSE))</f>
        <v>#N/A</v>
      </c>
      <c r="V169" t="e">
        <f>IF('EXPORT Graph'!$B$10=1,P169,VLOOKUP($P169,'led3'!$E$2:$AD$200,'EXPORT Graph'!$B$10+3,FALSE))</f>
        <v>#N/A</v>
      </c>
      <c r="X169" t="e">
        <f>IF(#REF!=1,P169,VLOOKUP($P169,'led1'!$E$3:$AE$220,#REF!+3,FALSE))</f>
        <v>#REF!</v>
      </c>
      <c r="Y169" t="e">
        <f>IF(#REF!=1,P169,VLOOKUP($P169,'led2'!$E$2:$AE$200,#REF!+3,FALSE))</f>
        <v>#REF!</v>
      </c>
      <c r="Z169" t="e">
        <f>IF(#REF!=1,P169,VLOOKUP($P169,'led3'!$E$2:$AD$200,#REF!+3,FALSE))</f>
        <v>#REF!</v>
      </c>
      <c r="AA169" t="e">
        <f>VLOOKUP($P169,'led1'!$E$3:$AE$220,CHARACTERIZE!$D$1+3,FALSE)</f>
        <v>#N/A</v>
      </c>
      <c r="AB169" t="e">
        <f>VLOOKUP($P169,'led2'!$E$2:$AE$200,CHARACTERIZE!$D$1+3,FALSE)</f>
        <v>#N/A</v>
      </c>
      <c r="AC169" t="e">
        <f>VLOOKUP($P169,'led3'!$E$2:$AD$200,CHARACTERIZE!$D$1+3,FALSE)</f>
        <v>#N/A</v>
      </c>
      <c r="AE169" t="e">
        <f>IF(#REF!=1,P169,VLOOKUP($P169,'led1'!$E$3:$AE$220,#REF!+3,FALSE))</f>
        <v>#REF!</v>
      </c>
      <c r="AF169" t="e">
        <f>IF(#REF!=1,P169,VLOOKUP($P169,'led2'!$E$2:$AE$200,#REF!+3,FALSE))</f>
        <v>#REF!</v>
      </c>
      <c r="AG169" t="e">
        <f>IF(#REF!=1,P169,VLOOKUP($P169,'led3'!$E$2:$AD$200,#REF!+3,FALSE))</f>
        <v>#REF!</v>
      </c>
      <c r="AH169" t="e">
        <f>VLOOKUP($P169,'led1'!$E$3:$AE$220,CHARACTERIZE!$E$1+3,FALSE)</f>
        <v>#N/A</v>
      </c>
      <c r="AI169" t="e">
        <f>VLOOKUP($P169,'led2'!$E$2:$AE$200,CHARACTERIZE!$E$1+3,FALSE)</f>
        <v>#N/A</v>
      </c>
      <c r="AJ169" t="e">
        <f>VLOOKUP($P169,'led3'!$E$2:$AD$200,CHARACTERIZE!$E$1+3,FALSE)</f>
        <v>#N/A</v>
      </c>
      <c r="AL169" t="e">
        <f>IF(#REF!=1,P169,VLOOKUP($P169,'led1'!$E$3:$AE$220,#REF!+3,FALSE))</f>
        <v>#REF!</v>
      </c>
      <c r="AM169" t="e">
        <f>IF(#REF!=1,P169,VLOOKUP($P169,'led2'!$E$2:$AE$200,#REF!+3,FALSE))</f>
        <v>#REF!</v>
      </c>
      <c r="AN169" t="e">
        <f>IF(#REF!=1,P169,VLOOKUP($P169,'led3'!$E$2:$AD$200,#REF!+3,FALSE))</f>
        <v>#REF!</v>
      </c>
      <c r="AO169" t="e">
        <f>VLOOKUP($P169,'led1'!$E$3:$AE$220,CHARACTERIZE!$F$1+3,FALSE)</f>
        <v>#N/A</v>
      </c>
      <c r="AP169" t="e">
        <f>VLOOKUP($P169,'led2'!$E$2:$AE$200,CHARACTERIZE!$F$1+3,FALSE)</f>
        <v>#N/A</v>
      </c>
      <c r="AQ169" t="e">
        <f>VLOOKUP($P169,'led3'!$E$2:$AD$200,CHARACTERIZE!$F$1+3,FALSE)</f>
        <v>#N/A</v>
      </c>
    </row>
    <row r="170" spans="16:43">
      <c r="P170" s="3">
        <v>6.4</v>
      </c>
      <c r="Q170" t="e">
        <f>IF('EXPORT Graph'!$B$11=1,P170,VLOOKUP($P170,'led1'!$E$3:$AE$220,'EXPORT Graph'!$B$11+3,FALSE))</f>
        <v>#N/A</v>
      </c>
      <c r="R170" t="e">
        <f>IF('EXPORT Graph'!$B$11=1,P170,VLOOKUP($P170,'led2'!$E$2:$AE$200,'EXPORT Graph'!$B$11+3,FALSE))</f>
        <v>#N/A</v>
      </c>
      <c r="S170" t="e">
        <f>IF('EXPORT Graph'!$B$11=1,P170,VLOOKUP($P170,'led3'!$E$2:$AD$200,'EXPORT Graph'!$B$11+3,FALSE))</f>
        <v>#N/A</v>
      </c>
      <c r="T170" t="e">
        <f>IF('EXPORT Graph'!$B$10=1,P170,VLOOKUP($P170,'led1'!$E$3:$AE$220,'EXPORT Graph'!$B$10+3,FALSE))</f>
        <v>#N/A</v>
      </c>
      <c r="U170" t="e">
        <f>IF('EXPORT Graph'!$B$10=1,P170,VLOOKUP($P170,'led2'!$E$2:$AE$200,'EXPORT Graph'!$B$10+3,FALSE))</f>
        <v>#N/A</v>
      </c>
      <c r="V170" t="e">
        <f>IF('EXPORT Graph'!$B$10=1,P170,VLOOKUP($P170,'led3'!$E$2:$AD$200,'EXPORT Graph'!$B$10+3,FALSE))</f>
        <v>#N/A</v>
      </c>
      <c r="X170" t="e">
        <f>IF(#REF!=1,P170,VLOOKUP($P170,'led1'!$E$3:$AE$220,#REF!+3,FALSE))</f>
        <v>#REF!</v>
      </c>
      <c r="Y170" t="e">
        <f>IF(#REF!=1,P170,VLOOKUP($P170,'led2'!$E$2:$AE$200,#REF!+3,FALSE))</f>
        <v>#REF!</v>
      </c>
      <c r="Z170" t="e">
        <f>IF(#REF!=1,P170,VLOOKUP($P170,'led3'!$E$2:$AD$200,#REF!+3,FALSE))</f>
        <v>#REF!</v>
      </c>
      <c r="AA170" t="e">
        <f>VLOOKUP($P170,'led1'!$E$3:$AE$220,CHARACTERIZE!$D$1+3,FALSE)</f>
        <v>#N/A</v>
      </c>
      <c r="AB170" t="e">
        <f>VLOOKUP($P170,'led2'!$E$2:$AE$200,CHARACTERIZE!$D$1+3,FALSE)</f>
        <v>#N/A</v>
      </c>
      <c r="AC170" t="e">
        <f>VLOOKUP($P170,'led3'!$E$2:$AD$200,CHARACTERIZE!$D$1+3,FALSE)</f>
        <v>#N/A</v>
      </c>
      <c r="AE170" t="e">
        <f>IF(#REF!=1,P170,VLOOKUP($P170,'led1'!$E$3:$AE$220,#REF!+3,FALSE))</f>
        <v>#REF!</v>
      </c>
      <c r="AF170" t="e">
        <f>IF(#REF!=1,P170,VLOOKUP($P170,'led2'!$E$2:$AE$200,#REF!+3,FALSE))</f>
        <v>#REF!</v>
      </c>
      <c r="AG170" t="e">
        <f>IF(#REF!=1,P170,VLOOKUP($P170,'led3'!$E$2:$AD$200,#REF!+3,FALSE))</f>
        <v>#REF!</v>
      </c>
      <c r="AH170" t="e">
        <f>VLOOKUP($P170,'led1'!$E$3:$AE$220,CHARACTERIZE!$E$1+3,FALSE)</f>
        <v>#N/A</v>
      </c>
      <c r="AI170" t="e">
        <f>VLOOKUP($P170,'led2'!$E$2:$AE$200,CHARACTERIZE!$E$1+3,FALSE)</f>
        <v>#N/A</v>
      </c>
      <c r="AJ170" t="e">
        <f>VLOOKUP($P170,'led3'!$E$2:$AD$200,CHARACTERIZE!$E$1+3,FALSE)</f>
        <v>#N/A</v>
      </c>
      <c r="AL170" t="e">
        <f>IF(#REF!=1,P170,VLOOKUP($P170,'led1'!$E$3:$AE$220,#REF!+3,FALSE))</f>
        <v>#REF!</v>
      </c>
      <c r="AM170" t="e">
        <f>IF(#REF!=1,P170,VLOOKUP($P170,'led2'!$E$2:$AE$200,#REF!+3,FALSE))</f>
        <v>#REF!</v>
      </c>
      <c r="AN170" t="e">
        <f>IF(#REF!=1,P170,VLOOKUP($P170,'led3'!$E$2:$AD$200,#REF!+3,FALSE))</f>
        <v>#REF!</v>
      </c>
      <c r="AO170" t="e">
        <f>VLOOKUP($P170,'led1'!$E$3:$AE$220,CHARACTERIZE!$F$1+3,FALSE)</f>
        <v>#N/A</v>
      </c>
      <c r="AP170" t="e">
        <f>VLOOKUP($P170,'led2'!$E$2:$AE$200,CHARACTERIZE!$F$1+3,FALSE)</f>
        <v>#N/A</v>
      </c>
      <c r="AQ170" t="e">
        <f>VLOOKUP($P170,'led3'!$E$2:$AD$200,CHARACTERIZE!$F$1+3,FALSE)</f>
        <v>#N/A</v>
      </c>
    </row>
    <row r="171" spans="16:43">
      <c r="P171" s="3">
        <v>6.5</v>
      </c>
      <c r="Q171" t="e">
        <f>IF('EXPORT Graph'!$B$11=1,P171,VLOOKUP($P171,'led1'!$E$3:$AE$220,'EXPORT Graph'!$B$11+3,FALSE))</f>
        <v>#N/A</v>
      </c>
      <c r="R171" t="e">
        <f>IF('EXPORT Graph'!$B$11=1,P171,VLOOKUP($P171,'led2'!$E$2:$AE$200,'EXPORT Graph'!$B$11+3,FALSE))</f>
        <v>#N/A</v>
      </c>
      <c r="S171" t="e">
        <f>IF('EXPORT Graph'!$B$11=1,P171,VLOOKUP($P171,'led3'!$E$2:$AD$200,'EXPORT Graph'!$B$11+3,FALSE))</f>
        <v>#N/A</v>
      </c>
      <c r="T171" t="e">
        <f>IF('EXPORT Graph'!$B$10=1,P171,VLOOKUP($P171,'led1'!$E$3:$AE$220,'EXPORT Graph'!$B$10+3,FALSE))</f>
        <v>#N/A</v>
      </c>
      <c r="U171" t="e">
        <f>IF('EXPORT Graph'!$B$10=1,P171,VLOOKUP($P171,'led2'!$E$2:$AE$200,'EXPORT Graph'!$B$10+3,FALSE))</f>
        <v>#N/A</v>
      </c>
      <c r="V171" t="e">
        <f>IF('EXPORT Graph'!$B$10=1,P171,VLOOKUP($P171,'led3'!$E$2:$AD$200,'EXPORT Graph'!$B$10+3,FALSE))</f>
        <v>#N/A</v>
      </c>
      <c r="X171" t="e">
        <f>IF(#REF!=1,P171,VLOOKUP($P171,'led1'!$E$3:$AE$220,#REF!+3,FALSE))</f>
        <v>#REF!</v>
      </c>
      <c r="Y171" t="e">
        <f>IF(#REF!=1,P171,VLOOKUP($P171,'led2'!$E$2:$AE$200,#REF!+3,FALSE))</f>
        <v>#REF!</v>
      </c>
      <c r="Z171" t="e">
        <f>IF(#REF!=1,P171,VLOOKUP($P171,'led3'!$E$2:$AD$200,#REF!+3,FALSE))</f>
        <v>#REF!</v>
      </c>
      <c r="AA171" t="e">
        <f>VLOOKUP($P171,'led1'!$E$3:$AE$220,CHARACTERIZE!$D$1+3,FALSE)</f>
        <v>#N/A</v>
      </c>
      <c r="AB171" t="e">
        <f>VLOOKUP($P171,'led2'!$E$2:$AE$200,CHARACTERIZE!$D$1+3,FALSE)</f>
        <v>#N/A</v>
      </c>
      <c r="AC171" t="e">
        <f>VLOOKUP($P171,'led3'!$E$2:$AD$200,CHARACTERIZE!$D$1+3,FALSE)</f>
        <v>#N/A</v>
      </c>
      <c r="AE171" t="e">
        <f>IF(#REF!=1,P171,VLOOKUP($P171,'led1'!$E$3:$AE$220,#REF!+3,FALSE))</f>
        <v>#REF!</v>
      </c>
      <c r="AF171" t="e">
        <f>IF(#REF!=1,P171,VLOOKUP($P171,'led2'!$E$2:$AE$200,#REF!+3,FALSE))</f>
        <v>#REF!</v>
      </c>
      <c r="AG171" t="e">
        <f>IF(#REF!=1,P171,VLOOKUP($P171,'led3'!$E$2:$AD$200,#REF!+3,FALSE))</f>
        <v>#REF!</v>
      </c>
      <c r="AH171" t="e">
        <f>VLOOKUP($P171,'led1'!$E$3:$AE$220,CHARACTERIZE!$E$1+3,FALSE)</f>
        <v>#N/A</v>
      </c>
      <c r="AI171" t="e">
        <f>VLOOKUP($P171,'led2'!$E$2:$AE$200,CHARACTERIZE!$E$1+3,FALSE)</f>
        <v>#N/A</v>
      </c>
      <c r="AJ171" t="e">
        <f>VLOOKUP($P171,'led3'!$E$2:$AD$200,CHARACTERIZE!$E$1+3,FALSE)</f>
        <v>#N/A</v>
      </c>
      <c r="AL171" t="e">
        <f>IF(#REF!=1,P171,VLOOKUP($P171,'led1'!$E$3:$AE$220,#REF!+3,FALSE))</f>
        <v>#REF!</v>
      </c>
      <c r="AM171" t="e">
        <f>IF(#REF!=1,P171,VLOOKUP($P171,'led2'!$E$2:$AE$200,#REF!+3,FALSE))</f>
        <v>#REF!</v>
      </c>
      <c r="AN171" t="e">
        <f>IF(#REF!=1,P171,VLOOKUP($P171,'led3'!$E$2:$AD$200,#REF!+3,FALSE))</f>
        <v>#REF!</v>
      </c>
      <c r="AO171" t="e">
        <f>VLOOKUP($P171,'led1'!$E$3:$AE$220,CHARACTERIZE!$F$1+3,FALSE)</f>
        <v>#N/A</v>
      </c>
      <c r="AP171" t="e">
        <f>VLOOKUP($P171,'led2'!$E$2:$AE$200,CHARACTERIZE!$F$1+3,FALSE)</f>
        <v>#N/A</v>
      </c>
      <c r="AQ171" t="e">
        <f>VLOOKUP($P171,'led3'!$E$2:$AD$200,CHARACTERIZE!$F$1+3,FALSE)</f>
        <v>#N/A</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dimension ref="A1:AG172"/>
  <sheetViews>
    <sheetView workbookViewId="0">
      <pane xSplit="5" ySplit="2" topLeftCell="Q32" activePane="bottomRight" state="frozen"/>
      <selection pane="topRight" activeCell="F1" sqref="F1"/>
      <selection pane="bottomLeft" activeCell="A3" sqref="A3"/>
      <selection pane="bottomRight" activeCell="E172" sqref="E144:E172"/>
    </sheetView>
  </sheetViews>
  <sheetFormatPr defaultRowHeight="12.75"/>
  <cols>
    <col min="1" max="1" width="18.42578125" customWidth="1"/>
    <col min="3" max="3" width="3.85546875" customWidth="1"/>
    <col min="13" max="13" width="9.140625" customWidth="1"/>
    <col min="22" max="22" width="10.28515625" bestFit="1" customWidth="1"/>
    <col min="28" max="28" width="10.28515625" customWidth="1"/>
    <col min="30" max="30" width="12.42578125" customWidth="1"/>
    <col min="31" max="31" width="17.28515625" customWidth="1"/>
  </cols>
  <sheetData>
    <row r="1" spans="1:33">
      <c r="F1" s="2" t="s">
        <v>371</v>
      </c>
      <c r="I1" s="2" t="s">
        <v>305</v>
      </c>
    </row>
    <row r="2" spans="1:33" ht="42" customHeight="1">
      <c r="A2" s="13" t="s">
        <v>301</v>
      </c>
      <c r="D2" t="s">
        <v>4</v>
      </c>
      <c r="E2" s="2" t="s">
        <v>28</v>
      </c>
      <c r="F2" s="2" t="s">
        <v>303</v>
      </c>
      <c r="G2" s="2" t="s">
        <v>1</v>
      </c>
      <c r="H2" s="2"/>
      <c r="I2" s="2" t="s">
        <v>17</v>
      </c>
      <c r="J2" s="2" t="s">
        <v>18</v>
      </c>
      <c r="K2" s="2" t="s">
        <v>5</v>
      </c>
      <c r="L2" s="2" t="s">
        <v>19</v>
      </c>
      <c r="M2" s="2" t="s">
        <v>1</v>
      </c>
      <c r="N2" s="2" t="s">
        <v>14</v>
      </c>
      <c r="O2" s="2" t="s">
        <v>13</v>
      </c>
      <c r="P2" s="2" t="s">
        <v>15</v>
      </c>
      <c r="Q2" s="2" t="s">
        <v>30</v>
      </c>
      <c r="R2" s="2" t="s">
        <v>37</v>
      </c>
      <c r="S2" s="2" t="s">
        <v>43</v>
      </c>
      <c r="T2" s="2" t="s">
        <v>44</v>
      </c>
      <c r="U2" s="2" t="s">
        <v>36</v>
      </c>
      <c r="V2" s="2" t="s">
        <v>35</v>
      </c>
      <c r="W2" s="2" t="s">
        <v>25</v>
      </c>
      <c r="X2" s="2" t="s">
        <v>26</v>
      </c>
      <c r="Y2" s="2" t="s">
        <v>327</v>
      </c>
      <c r="Z2" s="2" t="s">
        <v>322</v>
      </c>
      <c r="AA2" s="2" t="s">
        <v>323</v>
      </c>
      <c r="AB2" s="2"/>
      <c r="AC2" s="2"/>
      <c r="AD2" s="13" t="s">
        <v>304</v>
      </c>
      <c r="AE2" s="13" t="s">
        <v>306</v>
      </c>
      <c r="AF2" s="13" t="s">
        <v>307</v>
      </c>
      <c r="AG2" s="13" t="s">
        <v>308</v>
      </c>
    </row>
    <row r="3" spans="1:33">
      <c r="A3" t="s">
        <v>2</v>
      </c>
      <c r="B3">
        <f>CHARACTERIZE!$D$6</f>
        <v>1</v>
      </c>
      <c r="D3">
        <v>0</v>
      </c>
      <c r="E3">
        <v>0</v>
      </c>
      <c r="F3" s="14"/>
      <c r="G3" s="14"/>
      <c r="H3" s="20"/>
      <c r="I3" s="14">
        <v>0</v>
      </c>
      <c r="J3" s="14">
        <v>0</v>
      </c>
      <c r="K3" s="14">
        <v>0</v>
      </c>
      <c r="L3" s="14">
        <v>0</v>
      </c>
      <c r="M3" s="14">
        <v>0</v>
      </c>
      <c r="N3" s="14">
        <v>0</v>
      </c>
      <c r="O3" s="14">
        <v>0</v>
      </c>
      <c r="P3" s="14">
        <v>0</v>
      </c>
      <c r="Q3" s="16">
        <f>IF(T3=0,0,CEILING(CHARACTERIZE!$E$3/T3,1))</f>
        <v>0</v>
      </c>
      <c r="R3" s="17">
        <f>ROUND(Q3*J3/CHARACTERIZE!$M$3, PREFERENCES!$D$5)</f>
        <v>0</v>
      </c>
      <c r="S3" s="16">
        <f>Q3*T3</f>
        <v>0</v>
      </c>
      <c r="T3" s="18">
        <f>ROUND(K3*CHARACTERIZE!$I$3,PREFERENCES!$D$6)</f>
        <v>0</v>
      </c>
      <c r="U3" s="15">
        <f>IF(R3=0,0,ROUND(S3/R3,PREFERENCES!$D$7))</f>
        <v>0</v>
      </c>
      <c r="V3" s="19">
        <f>Q3*$B$6</f>
        <v>0</v>
      </c>
      <c r="W3" s="15">
        <v>0</v>
      </c>
      <c r="X3" s="15">
        <v>0</v>
      </c>
      <c r="Y3" s="23">
        <v>0</v>
      </c>
      <c r="Z3" s="15">
        <v>0</v>
      </c>
      <c r="AA3" s="15">
        <v>0</v>
      </c>
      <c r="AB3" s="22"/>
      <c r="AC3" s="4"/>
      <c r="AD3">
        <v>0</v>
      </c>
    </row>
    <row r="4" spans="1:33">
      <c r="A4" t="s">
        <v>0</v>
      </c>
      <c r="B4">
        <f>CHARACTERIZE!$D$7</f>
        <v>1</v>
      </c>
      <c r="D4">
        <v>1</v>
      </c>
      <c r="E4" s="3">
        <v>0.01</v>
      </c>
      <c r="F4" s="17">
        <f>IF($E4&lt;$B$19,0,IF($E4&gt;$B$20,0,$B$27*$E4^3+$B$28*$E4^2+$B$29*$E4+$B$30+$B$16))</f>
        <v>0</v>
      </c>
      <c r="G4" s="17">
        <f t="shared" ref="G4:G67" si="0">IF($E4&lt;$B$19,0,IF($E4&gt;$B$20,0,$B$22*$E4^3+$B$23*$E4^2+$B$24*$E4+$B$25))</f>
        <v>0</v>
      </c>
      <c r="H4" s="21"/>
      <c r="I4" s="14" t="e">
        <f>IF(AD4=0,NA(),ROUND(AG4,PREFERENCES!$D$4))</f>
        <v>#N/A</v>
      </c>
      <c r="J4" s="14" t="e">
        <f>ROUND(E4*AG4,PREFERENCES!$D$5)</f>
        <v>#N/A</v>
      </c>
      <c r="K4" s="14" t="e">
        <f>IF(AD4=0,NA(),ROUND(AF4,PREFERENCES!$D$6))</f>
        <v>#N/A</v>
      </c>
      <c r="L4" s="14" t="e">
        <f>IF(J4=0,NA(),ROUND(AF4/J4,PREFERENCES!$D$7))</f>
        <v>#N/A</v>
      </c>
      <c r="M4" s="17" t="e">
        <f t="shared" ref="M4:M67" si="1">IF(AD4=0,NA(),ROUND((G4*AE4),3))</f>
        <v>#N/A</v>
      </c>
      <c r="N4" s="14" t="e">
        <f>ROUND(IF($B$6=0,NA(),AF4/$B$6),PREFERENCES!$D$8)</f>
        <v>#N/A</v>
      </c>
      <c r="O4" s="14" t="e">
        <f>ROUND(IF(OR(AF4=0,$B$6=0),NA(),$B$6/AF4),PREFERENCES!$D$9)</f>
        <v>#N/A</v>
      </c>
      <c r="P4" s="14" t="e">
        <f>ROUND(IF(OR(AF4=0,$B$6=0),NA(),$B$6/AF4*100),PREFERENCES!$D$10)</f>
        <v>#N/A</v>
      </c>
      <c r="Q4" s="16" t="e">
        <f>IF((AF4*CHARACTERIZE!$I$3)=0,0,CEILING(CHARACTERIZE!$E$3/(AF4*CHARACTERIZE!$I$3),1)*$B$7)</f>
        <v>#N/A</v>
      </c>
      <c r="R4" s="17" t="e">
        <f>ROUND(Q4*E4*AG4/CHARACTERIZE!$M$3/$B$7, PREFERENCES!$D$5)</f>
        <v>#N/A</v>
      </c>
      <c r="S4" s="16" t="e">
        <f>ROUND(Q4*AF4*CHARACTERIZE!$I$3/$B$7,PREFERENCES!$D$6)</f>
        <v>#N/A</v>
      </c>
      <c r="T4" s="18" t="e">
        <f>ROUND(S4/Q4,PREFERENCES!$D$6)</f>
        <v>#N/A</v>
      </c>
      <c r="U4" s="15" t="e">
        <f>IF(R4=0,0,ROUND((AF4*CHARACTERIZE!$I$3)/(E4*AG4/CHARACTERIZE!$M$3),PREFERENCES!$D$7))</f>
        <v>#N/A</v>
      </c>
      <c r="V4" s="19" t="e">
        <f t="shared" ref="V4:V67" si="2">Q4*$B$6/$B$7</f>
        <v>#N/A</v>
      </c>
      <c r="W4" s="15" t="e">
        <f t="shared" ref="W4:W50" si="3">IF(AD4=0,NA(),ROUND(CHOOSE($B$39,$B$9,$B$9+AD4*$B$35,$B$13+AD4*($B$10+$B$11+$B$35+$B$12),$B$14+AD4*$B$35,$B$15),1))</f>
        <v>#N/A</v>
      </c>
      <c r="X4" s="15" t="e">
        <f t="shared" ref="X4:X50" si="4">IF(AE4=0,NA(),ROUND(CHOOSE($B$39,$B$9-AD4*$B$35,$B$9,$B$13+AD4*($B$12+$B$10+$B$11),$B$14,$B$15-AD4*$B$35),1))</f>
        <v>#N/A</v>
      </c>
      <c r="Y4" s="23" t="e">
        <f t="shared" ref="Y4:Y50" si="5">IF(AF4=0,NA(),ROUND(CHOOSE($B$39,NA(),NA(),NA(),($B$14-$B$13)/J4,(X4-$B$13)/J4),2))</f>
        <v>#N/A</v>
      </c>
      <c r="Z4" s="15" t="e">
        <f t="shared" ref="Z4:Z67" si="6">IF(AF4=0,NA(),ROUND(CHOOSE($B$39,NA(),NA(),NA(),EXP((LN(Y4/175.54))/-0.941),EXP((LN(Y4/175.54))/-0.941)),1))</f>
        <v>#N/A</v>
      </c>
      <c r="AA4" s="15" t="e">
        <f t="shared" ref="AA4:AA67" si="7">IF(AG4=0,NA(),ROUND(CHOOSE($B$39,NA(),NA(),NA(),Z4*645.16*0.0393700787,Z4*645.16*0.0393700787),0))</f>
        <v>#N/A</v>
      </c>
      <c r="AB4" s="22"/>
      <c r="AC4" s="4"/>
      <c r="AD4" s="3">
        <f>IF(F4=0,0,E4*(F4+($B$9-$B$33)*$B$34))</f>
        <v>0</v>
      </c>
      <c r="AE4" s="3" t="e">
        <f>1+(W4-$B$33)*$B$32</f>
        <v>#N/A</v>
      </c>
      <c r="AF4" t="e">
        <f>G4*AE4*$B$5*$B$7</f>
        <v>#N/A</v>
      </c>
      <c r="AG4" t="e">
        <f>(F4+(W4-$B$33)*$B$34)*$B$7</f>
        <v>#N/A</v>
      </c>
    </row>
    <row r="5" spans="1:33">
      <c r="A5" t="s">
        <v>5</v>
      </c>
      <c r="B5">
        <f>CHARACTERIZE!$F$7</f>
        <v>0</v>
      </c>
      <c r="D5">
        <v>2</v>
      </c>
      <c r="E5" s="3">
        <v>1.2E-2</v>
      </c>
      <c r="F5" s="17">
        <f t="shared" ref="F5:F68" si="8">IF($E5&lt;$B$19,0,IF($E5&gt;$B$20,0,$B$27*$E5^3+$B$28*$E5^2+$B$29*$E5+$B$30+$B$16))</f>
        <v>0</v>
      </c>
      <c r="G5" s="17">
        <f t="shared" si="0"/>
        <v>0</v>
      </c>
      <c r="H5" s="21"/>
      <c r="I5" s="14" t="e">
        <f>IF(AD5=0,NA(),ROUND(AG5,PREFERENCES!$D$4))</f>
        <v>#N/A</v>
      </c>
      <c r="J5" s="14" t="e">
        <f>ROUND(E5*AG5,PREFERENCES!$D$5)</f>
        <v>#N/A</v>
      </c>
      <c r="K5" s="14" t="e">
        <f>IF(AD5=0,NA(),ROUND(AF5,PREFERENCES!$D$6))</f>
        <v>#N/A</v>
      </c>
      <c r="L5" s="14" t="e">
        <f>IF(J5=0,NA(),ROUND(AF5/J5,PREFERENCES!$D$7))</f>
        <v>#N/A</v>
      </c>
      <c r="M5" s="17" t="e">
        <f t="shared" si="1"/>
        <v>#N/A</v>
      </c>
      <c r="N5" s="14" t="e">
        <f>ROUND(IF($B$6=0,NA(),AF5/$B$6),PREFERENCES!$D$8)</f>
        <v>#N/A</v>
      </c>
      <c r="O5" s="14" t="e">
        <f>ROUND(IF(OR(K5=0,$B$6=0),NA(),$B$6/K5),PREFERENCES!$D$9)</f>
        <v>#N/A</v>
      </c>
      <c r="P5" s="14" t="e">
        <f>ROUND(IF(OR(K5=0,$B$6=0),NA(),$B$6/K5*100),PREFERENCES!$D$10)</f>
        <v>#N/A</v>
      </c>
      <c r="Q5" s="16" t="e">
        <f>IF((AF5*CHARACTERIZE!$I$3)=0,0,CEILING(CHARACTERIZE!$E$3/(AF5*CHARACTERIZE!$I$3),1)*$B$7)</f>
        <v>#N/A</v>
      </c>
      <c r="R5" s="17" t="e">
        <f>ROUND(Q5*E5*AG5/CHARACTERIZE!$M$3/$B$7, PREFERENCES!$D$5)</f>
        <v>#N/A</v>
      </c>
      <c r="S5" s="16" t="e">
        <f>ROUND(Q5*AF5*CHARACTERIZE!$I$3/$B$7,PREFERENCES!$D$6)</f>
        <v>#N/A</v>
      </c>
      <c r="T5" s="18" t="e">
        <f>ROUND(S5/Q5,PREFERENCES!$D$6)</f>
        <v>#N/A</v>
      </c>
      <c r="U5" s="15" t="e">
        <f>IF(R5=0,0,ROUND((AF5*CHARACTERIZE!$I$3)/(E5*AG5/CHARACTERIZE!$M$3),PREFERENCES!$D$7))</f>
        <v>#N/A</v>
      </c>
      <c r="V5" s="19" t="e">
        <f t="shared" si="2"/>
        <v>#N/A</v>
      </c>
      <c r="W5" s="15" t="e">
        <f t="shared" si="3"/>
        <v>#N/A</v>
      </c>
      <c r="X5" s="15" t="e">
        <f t="shared" si="4"/>
        <v>#N/A</v>
      </c>
      <c r="Y5" s="23" t="e">
        <f t="shared" si="5"/>
        <v>#N/A</v>
      </c>
      <c r="Z5" s="15" t="e">
        <f t="shared" si="6"/>
        <v>#N/A</v>
      </c>
      <c r="AA5" s="15" t="e">
        <f t="shared" si="7"/>
        <v>#N/A</v>
      </c>
      <c r="AB5" s="22"/>
      <c r="AC5" s="4"/>
      <c r="AD5" s="3">
        <f t="shared" ref="AD5:AD68" si="9">IF(F5=0,0,E5*(F5+($B$9-$B$33)*$B$34))</f>
        <v>0</v>
      </c>
      <c r="AE5" s="3" t="e">
        <f t="shared" ref="AE5:AE68" si="10">1+(W5-$B$33)*$B$32</f>
        <v>#N/A</v>
      </c>
      <c r="AF5" t="e">
        <f t="shared" ref="AF5:AF68" si="11">G5*AE5*$B$5*$B$7</f>
        <v>#N/A</v>
      </c>
      <c r="AG5" t="e">
        <f t="shared" ref="AG5:AG68" si="12">(F5+(W5-$B$33)*$B$34)*$B$7</f>
        <v>#N/A</v>
      </c>
    </row>
    <row r="6" spans="1:33">
      <c r="A6" t="s">
        <v>12</v>
      </c>
      <c r="B6" s="6">
        <f>CHARACTERIZE!$D$8*$B$7</f>
        <v>0</v>
      </c>
      <c r="D6">
        <v>3</v>
      </c>
      <c r="E6" s="3">
        <v>1.4E-2</v>
      </c>
      <c r="F6" s="17">
        <f t="shared" si="8"/>
        <v>0</v>
      </c>
      <c r="G6" s="17">
        <f t="shared" si="0"/>
        <v>0</v>
      </c>
      <c r="H6" s="21"/>
      <c r="I6" s="14" t="e">
        <f>IF(AD6=0,NA(),ROUND(AG6,PREFERENCES!$D$4))</f>
        <v>#N/A</v>
      </c>
      <c r="J6" s="14" t="e">
        <f>ROUND(E6*AG6,PREFERENCES!$D$5)</f>
        <v>#N/A</v>
      </c>
      <c r="K6" s="14" t="e">
        <f>IF(AD6=0,NA(),ROUND(AF6,PREFERENCES!$D$6))</f>
        <v>#N/A</v>
      </c>
      <c r="L6" s="14" t="e">
        <f>IF(J6=0,NA(),ROUND(AF6/J6,PREFERENCES!$D$7))</f>
        <v>#N/A</v>
      </c>
      <c r="M6" s="17" t="e">
        <f t="shared" si="1"/>
        <v>#N/A</v>
      </c>
      <c r="N6" s="14" t="e">
        <f>ROUND(IF($B$6=0,NA(),AF6/$B$6),PREFERENCES!$D$8)</f>
        <v>#N/A</v>
      </c>
      <c r="O6" s="14" t="e">
        <f>ROUND(IF(OR(K6=0,$B$6=0),NA(),$B$6/K6),PREFERENCES!$D$9)</f>
        <v>#N/A</v>
      </c>
      <c r="P6" s="14" t="e">
        <f>ROUND(IF(OR(K6=0,$B$6=0),NA(),$B$6/K6*100),PREFERENCES!$D$10)</f>
        <v>#N/A</v>
      </c>
      <c r="Q6" s="16" t="e">
        <f>IF((AF6*CHARACTERIZE!$I$3)=0,0,CEILING(CHARACTERIZE!$E$3/(AF6*CHARACTERIZE!$I$3),1)*$B$7)</f>
        <v>#N/A</v>
      </c>
      <c r="R6" s="17" t="e">
        <f>ROUND(Q6*E6*AG6/CHARACTERIZE!$M$3/$B$7, PREFERENCES!$D$5)</f>
        <v>#N/A</v>
      </c>
      <c r="S6" s="16" t="e">
        <f>ROUND(Q6*AF6*CHARACTERIZE!$I$3/$B$7,PREFERENCES!$D$6)</f>
        <v>#N/A</v>
      </c>
      <c r="T6" s="18" t="e">
        <f>ROUND(S6/Q6,PREFERENCES!$D$6)</f>
        <v>#N/A</v>
      </c>
      <c r="U6" s="15" t="e">
        <f>IF(R6=0,0,ROUND((AF6*CHARACTERIZE!$I$3)/(E6*AG6/CHARACTERIZE!$M$3),PREFERENCES!$D$7))</f>
        <v>#N/A</v>
      </c>
      <c r="V6" s="19" t="e">
        <f t="shared" si="2"/>
        <v>#N/A</v>
      </c>
      <c r="W6" s="15" t="e">
        <f t="shared" si="3"/>
        <v>#N/A</v>
      </c>
      <c r="X6" s="15" t="e">
        <f t="shared" si="4"/>
        <v>#N/A</v>
      </c>
      <c r="Y6" s="23" t="e">
        <f t="shared" si="5"/>
        <v>#N/A</v>
      </c>
      <c r="Z6" s="15" t="e">
        <f t="shared" si="6"/>
        <v>#N/A</v>
      </c>
      <c r="AA6" s="15" t="e">
        <f t="shared" si="7"/>
        <v>#N/A</v>
      </c>
      <c r="AB6" s="22"/>
      <c r="AC6" s="4"/>
      <c r="AD6" s="3">
        <f t="shared" si="9"/>
        <v>0</v>
      </c>
      <c r="AE6" s="3" t="e">
        <f t="shared" si="10"/>
        <v>#N/A</v>
      </c>
      <c r="AF6" t="e">
        <f t="shared" si="11"/>
        <v>#N/A</v>
      </c>
      <c r="AG6" t="e">
        <f t="shared" si="12"/>
        <v>#N/A</v>
      </c>
    </row>
    <row r="7" spans="1:33">
      <c r="A7" t="s">
        <v>256</v>
      </c>
      <c r="B7">
        <f>CHARACTERIZE!$F$9</f>
        <v>1</v>
      </c>
      <c r="C7" s="6"/>
      <c r="D7">
        <v>4</v>
      </c>
      <c r="E7" s="3">
        <v>1.6E-2</v>
      </c>
      <c r="F7" s="17">
        <f t="shared" si="8"/>
        <v>0</v>
      </c>
      <c r="G7" s="17">
        <f t="shared" si="0"/>
        <v>0</v>
      </c>
      <c r="H7" s="21"/>
      <c r="I7" s="14" t="e">
        <f>IF(AD7=0,NA(),ROUND(AG7,PREFERENCES!$D$4))</f>
        <v>#N/A</v>
      </c>
      <c r="J7" s="14" t="e">
        <f>ROUND(E7*AG7,PREFERENCES!$D$5)</f>
        <v>#N/A</v>
      </c>
      <c r="K7" s="14" t="e">
        <f>IF(AD7=0,NA(),ROUND(AF7,PREFERENCES!$D$6))</f>
        <v>#N/A</v>
      </c>
      <c r="L7" s="14" t="e">
        <f>IF(J7=0,NA(),ROUND(AF7/J7,PREFERENCES!$D$7))</f>
        <v>#N/A</v>
      </c>
      <c r="M7" s="17" t="e">
        <f t="shared" si="1"/>
        <v>#N/A</v>
      </c>
      <c r="N7" s="14" t="e">
        <f>ROUND(IF($B$6=0,NA(),AF7/$B$6),PREFERENCES!$D$8)</f>
        <v>#N/A</v>
      </c>
      <c r="O7" s="14" t="e">
        <f>ROUND(IF(OR(K7=0,$B$6=0),NA(),$B$6/K7),PREFERENCES!$D$9)</f>
        <v>#N/A</v>
      </c>
      <c r="P7" s="14" t="e">
        <f>ROUND(IF(OR(K7=0,$B$6=0),NA(),$B$6/K7*100),PREFERENCES!$D$10)</f>
        <v>#N/A</v>
      </c>
      <c r="Q7" s="16" t="e">
        <f>IF((AF7*CHARACTERIZE!$I$3)=0,0,CEILING(CHARACTERIZE!$E$3/(AF7*CHARACTERIZE!$I$3),1)*$B$7)</f>
        <v>#N/A</v>
      </c>
      <c r="R7" s="17" t="e">
        <f>ROUND(Q7*E7*AG7/CHARACTERIZE!$M$3/$B$7, PREFERENCES!$D$5)</f>
        <v>#N/A</v>
      </c>
      <c r="S7" s="16" t="e">
        <f>ROUND(Q7*AF7*CHARACTERIZE!$I$3/$B$7,PREFERENCES!$D$6)</f>
        <v>#N/A</v>
      </c>
      <c r="T7" s="18" t="e">
        <f>ROUND(S7/Q7,PREFERENCES!$D$6)</f>
        <v>#N/A</v>
      </c>
      <c r="U7" s="15" t="e">
        <f>IF(R7=0,0,ROUND((AF7*CHARACTERIZE!$I$3)/(E7*AG7/CHARACTERIZE!$M$3),PREFERENCES!$D$7))</f>
        <v>#N/A</v>
      </c>
      <c r="V7" s="19" t="e">
        <f t="shared" si="2"/>
        <v>#N/A</v>
      </c>
      <c r="W7" s="15" t="e">
        <f t="shared" si="3"/>
        <v>#N/A</v>
      </c>
      <c r="X7" s="15" t="e">
        <f t="shared" si="4"/>
        <v>#N/A</v>
      </c>
      <c r="Y7" s="23" t="e">
        <f t="shared" si="5"/>
        <v>#N/A</v>
      </c>
      <c r="Z7" s="15" t="e">
        <f t="shared" si="6"/>
        <v>#N/A</v>
      </c>
      <c r="AA7" s="15" t="e">
        <f t="shared" si="7"/>
        <v>#N/A</v>
      </c>
      <c r="AB7" s="22"/>
      <c r="AC7" s="4"/>
      <c r="AD7" s="3">
        <f t="shared" si="9"/>
        <v>0</v>
      </c>
      <c r="AE7" s="3" t="e">
        <f t="shared" si="10"/>
        <v>#N/A</v>
      </c>
      <c r="AF7" t="e">
        <f t="shared" si="11"/>
        <v>#N/A</v>
      </c>
      <c r="AG7" t="e">
        <f t="shared" si="12"/>
        <v>#N/A</v>
      </c>
    </row>
    <row r="8" spans="1:33">
      <c r="A8" s="10" t="s">
        <v>257</v>
      </c>
      <c r="B8">
        <f>CHARACTERIZE!$E$8</f>
        <v>2</v>
      </c>
      <c r="D8">
        <v>5</v>
      </c>
      <c r="E8" s="3">
        <v>1.7999999999999999E-2</v>
      </c>
      <c r="F8" s="17">
        <f t="shared" si="8"/>
        <v>0</v>
      </c>
      <c r="G8" s="17">
        <f t="shared" si="0"/>
        <v>0</v>
      </c>
      <c r="H8" s="21"/>
      <c r="I8" s="14" t="e">
        <f>IF(AD8=0,NA(),ROUND(AG8,PREFERENCES!$D$4))</f>
        <v>#N/A</v>
      </c>
      <c r="J8" s="14" t="e">
        <f>ROUND(E8*AG8,PREFERENCES!$D$5)</f>
        <v>#N/A</v>
      </c>
      <c r="K8" s="14" t="e">
        <f>IF(AD8=0,NA(),ROUND(AF8,PREFERENCES!$D$6))</f>
        <v>#N/A</v>
      </c>
      <c r="L8" s="14" t="e">
        <f>IF(J8=0,NA(),ROUND(AF8/J8,PREFERENCES!$D$7))</f>
        <v>#N/A</v>
      </c>
      <c r="M8" s="17" t="e">
        <f t="shared" si="1"/>
        <v>#N/A</v>
      </c>
      <c r="N8" s="14" t="e">
        <f>ROUND(IF($B$6=0,NA(),AF8/$B$6),PREFERENCES!$D$8)</f>
        <v>#N/A</v>
      </c>
      <c r="O8" s="14" t="e">
        <f>ROUND(IF(OR(K8=0,$B$6=0),NA(),$B$6/K8),PREFERENCES!$D$9)</f>
        <v>#N/A</v>
      </c>
      <c r="P8" s="14" t="e">
        <f>ROUND(IF(OR(K8=0,$B$6=0),NA(),$B$6/K8*100),PREFERENCES!$D$10)</f>
        <v>#N/A</v>
      </c>
      <c r="Q8" s="16" t="e">
        <f>IF((AF8*CHARACTERIZE!$I$3)=0,0,CEILING(CHARACTERIZE!$E$3/(AF8*CHARACTERIZE!$I$3),1)*$B$7)</f>
        <v>#N/A</v>
      </c>
      <c r="R8" s="17" t="e">
        <f>ROUND(Q8*E8*AG8/CHARACTERIZE!$M$3/$B$7, PREFERENCES!$D$5)</f>
        <v>#N/A</v>
      </c>
      <c r="S8" s="16" t="e">
        <f>ROUND(Q8*AF8*CHARACTERIZE!$I$3/$B$7,PREFERENCES!$D$6)</f>
        <v>#N/A</v>
      </c>
      <c r="T8" s="18" t="e">
        <f>ROUND(S8/Q8,PREFERENCES!$D$6)</f>
        <v>#N/A</v>
      </c>
      <c r="U8" s="15" t="e">
        <f>IF(R8=0,0,ROUND((AF8*CHARACTERIZE!$I$3)/(E8*AG8/CHARACTERIZE!$M$3),PREFERENCES!$D$7))</f>
        <v>#N/A</v>
      </c>
      <c r="V8" s="19" t="e">
        <f t="shared" si="2"/>
        <v>#N/A</v>
      </c>
      <c r="W8" s="15" t="e">
        <f t="shared" si="3"/>
        <v>#N/A</v>
      </c>
      <c r="X8" s="15" t="e">
        <f t="shared" si="4"/>
        <v>#N/A</v>
      </c>
      <c r="Y8" s="23" t="e">
        <f t="shared" si="5"/>
        <v>#N/A</v>
      </c>
      <c r="Z8" s="15" t="e">
        <f t="shared" si="6"/>
        <v>#N/A</v>
      </c>
      <c r="AA8" s="15" t="e">
        <f t="shared" si="7"/>
        <v>#N/A</v>
      </c>
      <c r="AB8" s="22"/>
      <c r="AC8" s="4"/>
      <c r="AD8" s="3">
        <f t="shared" si="9"/>
        <v>0</v>
      </c>
      <c r="AE8" s="3" t="e">
        <f t="shared" si="10"/>
        <v>#N/A</v>
      </c>
      <c r="AF8" t="e">
        <f t="shared" si="11"/>
        <v>#N/A</v>
      </c>
      <c r="AG8" t="e">
        <f t="shared" si="12"/>
        <v>#N/A</v>
      </c>
    </row>
    <row r="9" spans="1:33">
      <c r="A9" s="10" t="s">
        <v>258</v>
      </c>
      <c r="B9" s="9">
        <f>CHARACTERIZE!$F$8</f>
        <v>25</v>
      </c>
      <c r="D9">
        <v>6</v>
      </c>
      <c r="E9" s="3">
        <v>0.02</v>
      </c>
      <c r="F9" s="17">
        <f t="shared" si="8"/>
        <v>0</v>
      </c>
      <c r="G9" s="17">
        <f t="shared" si="0"/>
        <v>0</v>
      </c>
      <c r="H9" s="21"/>
      <c r="I9" s="14" t="e">
        <f>IF(AD9=0,NA(),ROUND(AG9,PREFERENCES!$D$4))</f>
        <v>#N/A</v>
      </c>
      <c r="J9" s="14" t="e">
        <f>ROUND(E9*AG9,PREFERENCES!$D$5)</f>
        <v>#N/A</v>
      </c>
      <c r="K9" s="14" t="e">
        <f>IF(AD9=0,NA(),ROUND(AF9,PREFERENCES!$D$6))</f>
        <v>#N/A</v>
      </c>
      <c r="L9" s="14" t="e">
        <f>IF(J9=0,NA(),ROUND(AF9/J9,PREFERENCES!$D$7))</f>
        <v>#N/A</v>
      </c>
      <c r="M9" s="17" t="e">
        <f t="shared" si="1"/>
        <v>#N/A</v>
      </c>
      <c r="N9" s="14" t="e">
        <f>ROUND(IF($B$6=0,NA(),AF9/$B$6),PREFERENCES!$D$8)</f>
        <v>#N/A</v>
      </c>
      <c r="O9" s="14" t="e">
        <f>ROUND(IF(OR(K9=0,$B$6=0),NA(),$B$6/K9),PREFERENCES!$D$9)</f>
        <v>#N/A</v>
      </c>
      <c r="P9" s="14" t="e">
        <f>ROUND(IF(OR(K9=0,$B$6=0),NA(),$B$6/K9*100),PREFERENCES!$D$10)</f>
        <v>#N/A</v>
      </c>
      <c r="Q9" s="16" t="e">
        <f>IF((AF9*CHARACTERIZE!$I$3)=0,0,CEILING(CHARACTERIZE!$E$3/(AF9*CHARACTERIZE!$I$3),1)*$B$7)</f>
        <v>#N/A</v>
      </c>
      <c r="R9" s="17" t="e">
        <f>ROUND(Q9*E9*AG9/CHARACTERIZE!$M$3/$B$7, PREFERENCES!$D$5)</f>
        <v>#N/A</v>
      </c>
      <c r="S9" s="16" t="e">
        <f>ROUND(Q9*AF9*CHARACTERIZE!$I$3/$B$7,PREFERENCES!$D$6)</f>
        <v>#N/A</v>
      </c>
      <c r="T9" s="18" t="e">
        <f>ROUND(S9/Q9,PREFERENCES!$D$6)</f>
        <v>#N/A</v>
      </c>
      <c r="U9" s="15" t="e">
        <f>IF(R9=0,0,ROUND((AF9*CHARACTERIZE!$I$3)/(E9*AG9/CHARACTERIZE!$M$3),PREFERENCES!$D$7))</f>
        <v>#N/A</v>
      </c>
      <c r="V9" s="19" t="e">
        <f t="shared" si="2"/>
        <v>#N/A</v>
      </c>
      <c r="W9" s="15" t="e">
        <f t="shared" si="3"/>
        <v>#N/A</v>
      </c>
      <c r="X9" s="15" t="e">
        <f t="shared" si="4"/>
        <v>#N/A</v>
      </c>
      <c r="Y9" s="23" t="e">
        <f t="shared" si="5"/>
        <v>#N/A</v>
      </c>
      <c r="Z9" s="15" t="e">
        <f t="shared" si="6"/>
        <v>#N/A</v>
      </c>
      <c r="AA9" s="15" t="e">
        <f t="shared" si="7"/>
        <v>#N/A</v>
      </c>
      <c r="AB9" s="22"/>
      <c r="AC9" s="4"/>
      <c r="AD9" s="3">
        <f t="shared" si="9"/>
        <v>0</v>
      </c>
      <c r="AE9" s="3" t="e">
        <f t="shared" si="10"/>
        <v>#N/A</v>
      </c>
      <c r="AF9" t="e">
        <f t="shared" si="11"/>
        <v>#N/A</v>
      </c>
      <c r="AG9" t="e">
        <f t="shared" si="12"/>
        <v>#N/A</v>
      </c>
    </row>
    <row r="10" spans="1:33">
      <c r="A10" s="10" t="s">
        <v>313</v>
      </c>
      <c r="B10" s="12">
        <f>CHARACTERIZE!U3</f>
        <v>4</v>
      </c>
      <c r="D10">
        <v>7</v>
      </c>
      <c r="E10" s="3">
        <v>2.1999999999999999E-2</v>
      </c>
      <c r="F10" s="17">
        <f t="shared" si="8"/>
        <v>0</v>
      </c>
      <c r="G10" s="17">
        <f t="shared" si="0"/>
        <v>0</v>
      </c>
      <c r="H10" s="21"/>
      <c r="I10" s="14" t="e">
        <f>IF(AD10=0,NA(),ROUND(AG10,PREFERENCES!$D$4))</f>
        <v>#N/A</v>
      </c>
      <c r="J10" s="14" t="e">
        <f>ROUND(E10*AG10,PREFERENCES!$D$5)</f>
        <v>#N/A</v>
      </c>
      <c r="K10" s="14" t="e">
        <f>IF(AD10=0,NA(),ROUND(AF10,PREFERENCES!$D$6))</f>
        <v>#N/A</v>
      </c>
      <c r="L10" s="14" t="e">
        <f>IF(J10=0,NA(),ROUND(AF10/J10,PREFERENCES!$D$7))</f>
        <v>#N/A</v>
      </c>
      <c r="M10" s="17" t="e">
        <f t="shared" si="1"/>
        <v>#N/A</v>
      </c>
      <c r="N10" s="14" t="e">
        <f>ROUND(IF($B$6=0,NA(),AF10/$B$6),PREFERENCES!$D$8)</f>
        <v>#N/A</v>
      </c>
      <c r="O10" s="14" t="e">
        <f>ROUND(IF(OR(K10=0,$B$6=0),NA(),$B$6/K10),PREFERENCES!$D$9)</f>
        <v>#N/A</v>
      </c>
      <c r="P10" s="14" t="e">
        <f>ROUND(IF(OR(K10=0,$B$6=0),NA(),$B$6/K10*100),PREFERENCES!$D$10)</f>
        <v>#N/A</v>
      </c>
      <c r="Q10" s="16" t="e">
        <f>IF((AF10*CHARACTERIZE!$I$3)=0,0,CEILING(CHARACTERIZE!$E$3/(AF10*CHARACTERIZE!$I$3),1)*$B$7)</f>
        <v>#N/A</v>
      </c>
      <c r="R10" s="17" t="e">
        <f>ROUND(Q10*E10*AG10/CHARACTERIZE!$M$3/$B$7, PREFERENCES!$D$5)</f>
        <v>#N/A</v>
      </c>
      <c r="S10" s="16" t="e">
        <f>ROUND(Q10*AF10*CHARACTERIZE!$I$3/$B$7,PREFERENCES!$D$6)</f>
        <v>#N/A</v>
      </c>
      <c r="T10" s="18" t="e">
        <f>ROUND(S10/Q10,PREFERENCES!$D$6)</f>
        <v>#N/A</v>
      </c>
      <c r="U10" s="15" t="e">
        <f>IF(R10=0,0,ROUND((AF10*CHARACTERIZE!$I$3)/(E10*AG10/CHARACTERIZE!$M$3),PREFERENCES!$D$7))</f>
        <v>#N/A</v>
      </c>
      <c r="V10" s="19" t="e">
        <f t="shared" si="2"/>
        <v>#N/A</v>
      </c>
      <c r="W10" s="15" t="e">
        <f t="shared" si="3"/>
        <v>#N/A</v>
      </c>
      <c r="X10" s="15" t="e">
        <f t="shared" si="4"/>
        <v>#N/A</v>
      </c>
      <c r="Y10" s="23" t="e">
        <f t="shared" si="5"/>
        <v>#N/A</v>
      </c>
      <c r="Z10" s="15" t="e">
        <f t="shared" si="6"/>
        <v>#N/A</v>
      </c>
      <c r="AA10" s="15" t="e">
        <f t="shared" si="7"/>
        <v>#N/A</v>
      </c>
      <c r="AB10" s="22"/>
      <c r="AC10" s="4"/>
      <c r="AD10" s="3">
        <f t="shared" si="9"/>
        <v>0</v>
      </c>
      <c r="AE10" s="3" t="e">
        <f t="shared" si="10"/>
        <v>#N/A</v>
      </c>
      <c r="AF10" t="e">
        <f t="shared" si="11"/>
        <v>#N/A</v>
      </c>
      <c r="AG10" t="e">
        <f t="shared" si="12"/>
        <v>#N/A</v>
      </c>
    </row>
    <row r="11" spans="1:33">
      <c r="A11" s="10" t="s">
        <v>314</v>
      </c>
      <c r="B11" s="12">
        <f>CHARACTERIZE!U4</f>
        <v>1</v>
      </c>
      <c r="C11" s="9"/>
      <c r="D11">
        <v>8</v>
      </c>
      <c r="E11" s="3">
        <v>2.4E-2</v>
      </c>
      <c r="F11" s="17">
        <f t="shared" si="8"/>
        <v>0</v>
      </c>
      <c r="G11" s="17">
        <f t="shared" si="0"/>
        <v>0</v>
      </c>
      <c r="H11" s="21"/>
      <c r="I11" s="14" t="e">
        <f>IF(AD11=0,NA(),ROUND(AG11,PREFERENCES!$D$4))</f>
        <v>#N/A</v>
      </c>
      <c r="J11" s="14" t="e">
        <f>ROUND(E11*AG11,PREFERENCES!$D$5)</f>
        <v>#N/A</v>
      </c>
      <c r="K11" s="14" t="e">
        <f>IF(AD11=0,NA(),ROUND(AF11,PREFERENCES!$D$6))</f>
        <v>#N/A</v>
      </c>
      <c r="L11" s="14" t="e">
        <f>IF(J11=0,NA(),ROUND(AF11/J11,PREFERENCES!$D$7))</f>
        <v>#N/A</v>
      </c>
      <c r="M11" s="17" t="e">
        <f t="shared" si="1"/>
        <v>#N/A</v>
      </c>
      <c r="N11" s="14" t="e">
        <f>ROUND(IF($B$6=0,NA(),AF11/$B$6),PREFERENCES!$D$8)</f>
        <v>#N/A</v>
      </c>
      <c r="O11" s="14" t="e">
        <f>ROUND(IF(OR(K11=0,$B$6=0),NA(),$B$6/K11),PREFERENCES!$D$9)</f>
        <v>#N/A</v>
      </c>
      <c r="P11" s="14" t="e">
        <f>ROUND(IF(OR(K11=0,$B$6=0),NA(),$B$6/K11*100),PREFERENCES!$D$10)</f>
        <v>#N/A</v>
      </c>
      <c r="Q11" s="16" t="e">
        <f>IF((AF11*CHARACTERIZE!$I$3)=0,0,CEILING(CHARACTERIZE!$E$3/(AF11*CHARACTERIZE!$I$3),1)*$B$7)</f>
        <v>#N/A</v>
      </c>
      <c r="R11" s="17" t="e">
        <f>ROUND(Q11*E11*AG11/CHARACTERIZE!$M$3/$B$7, PREFERENCES!$D$5)</f>
        <v>#N/A</v>
      </c>
      <c r="S11" s="16" t="e">
        <f>ROUND(Q11*AF11*CHARACTERIZE!$I$3/$B$7,PREFERENCES!$D$6)</f>
        <v>#N/A</v>
      </c>
      <c r="T11" s="18" t="e">
        <f>ROUND(S11/Q11,PREFERENCES!$D$6)</f>
        <v>#N/A</v>
      </c>
      <c r="U11" s="15" t="e">
        <f>IF(R11=0,0,ROUND((AF11*CHARACTERIZE!$I$3)/(E11*AG11/CHARACTERIZE!$M$3),PREFERENCES!$D$7))</f>
        <v>#N/A</v>
      </c>
      <c r="V11" s="19" t="e">
        <f t="shared" si="2"/>
        <v>#N/A</v>
      </c>
      <c r="W11" s="15" t="e">
        <f t="shared" si="3"/>
        <v>#N/A</v>
      </c>
      <c r="X11" s="15" t="e">
        <f t="shared" si="4"/>
        <v>#N/A</v>
      </c>
      <c r="Y11" s="23" t="e">
        <f t="shared" si="5"/>
        <v>#N/A</v>
      </c>
      <c r="Z11" s="15" t="e">
        <f t="shared" si="6"/>
        <v>#N/A</v>
      </c>
      <c r="AA11" s="15" t="e">
        <f t="shared" si="7"/>
        <v>#N/A</v>
      </c>
      <c r="AB11" s="22"/>
      <c r="AC11" s="4"/>
      <c r="AD11" s="3">
        <f t="shared" si="9"/>
        <v>0</v>
      </c>
      <c r="AE11" s="3" t="e">
        <f t="shared" si="10"/>
        <v>#N/A</v>
      </c>
      <c r="AF11" t="e">
        <f t="shared" si="11"/>
        <v>#N/A</v>
      </c>
      <c r="AG11" t="e">
        <f t="shared" si="12"/>
        <v>#N/A</v>
      </c>
    </row>
    <row r="12" spans="1:33">
      <c r="A12" s="10" t="s">
        <v>315</v>
      </c>
      <c r="B12" s="12">
        <f>CHARACTERIZE!U5</f>
        <v>2</v>
      </c>
      <c r="D12">
        <v>9</v>
      </c>
      <c r="E12" s="3">
        <v>2.5999999999999999E-2</v>
      </c>
      <c r="F12" s="17">
        <f t="shared" si="8"/>
        <v>0</v>
      </c>
      <c r="G12" s="17">
        <f t="shared" si="0"/>
        <v>0</v>
      </c>
      <c r="H12" s="21"/>
      <c r="I12" s="14" t="e">
        <f>IF(AD12=0,NA(),ROUND(AG12,PREFERENCES!$D$4))</f>
        <v>#N/A</v>
      </c>
      <c r="J12" s="14" t="e">
        <f>ROUND(E12*AG12,PREFERENCES!$D$5)</f>
        <v>#N/A</v>
      </c>
      <c r="K12" s="14" t="e">
        <f>IF(AD12=0,NA(),ROUND(AF12,PREFERENCES!$D$6))</f>
        <v>#N/A</v>
      </c>
      <c r="L12" s="14" t="e">
        <f>IF(J12=0,NA(),ROUND(AF12/J12,PREFERENCES!$D$7))</f>
        <v>#N/A</v>
      </c>
      <c r="M12" s="17" t="e">
        <f t="shared" si="1"/>
        <v>#N/A</v>
      </c>
      <c r="N12" s="14" t="e">
        <f>ROUND(IF($B$6=0,NA(),AF12/$B$6),PREFERENCES!$D$8)</f>
        <v>#N/A</v>
      </c>
      <c r="O12" s="14" t="e">
        <f>ROUND(IF(OR(K12=0,$B$6=0),NA(),$B$6/K12),PREFERENCES!$D$9)</f>
        <v>#N/A</v>
      </c>
      <c r="P12" s="14" t="e">
        <f>ROUND(IF(OR(K12=0,$B$6=0),NA(),$B$6/K12*100),PREFERENCES!$D$10)</f>
        <v>#N/A</v>
      </c>
      <c r="Q12" s="16" t="e">
        <f>IF((AF12*CHARACTERIZE!$I$3)=0,0,CEILING(CHARACTERIZE!$E$3/(AF12*CHARACTERIZE!$I$3),1)*$B$7)</f>
        <v>#N/A</v>
      </c>
      <c r="R12" s="17" t="e">
        <f>ROUND(Q12*E12*AG12/CHARACTERIZE!$M$3/$B$7, PREFERENCES!$D$5)</f>
        <v>#N/A</v>
      </c>
      <c r="S12" s="16" t="e">
        <f>ROUND(Q12*AF12*CHARACTERIZE!$I$3/$B$7,PREFERENCES!$D$6)</f>
        <v>#N/A</v>
      </c>
      <c r="T12" s="18" t="e">
        <f>ROUND(S12/Q12,PREFERENCES!$D$6)</f>
        <v>#N/A</v>
      </c>
      <c r="U12" s="15" t="e">
        <f>IF(R12=0,0,ROUND((AF12*CHARACTERIZE!$I$3)/(E12*AG12/CHARACTERIZE!$M$3),PREFERENCES!$D$7))</f>
        <v>#N/A</v>
      </c>
      <c r="V12" s="19" t="e">
        <f t="shared" si="2"/>
        <v>#N/A</v>
      </c>
      <c r="W12" s="15" t="e">
        <f t="shared" si="3"/>
        <v>#N/A</v>
      </c>
      <c r="X12" s="15" t="e">
        <f t="shared" si="4"/>
        <v>#N/A</v>
      </c>
      <c r="Y12" s="23" t="e">
        <f t="shared" si="5"/>
        <v>#N/A</v>
      </c>
      <c r="Z12" s="15" t="e">
        <f t="shared" si="6"/>
        <v>#N/A</v>
      </c>
      <c r="AA12" s="15" t="e">
        <f t="shared" si="7"/>
        <v>#N/A</v>
      </c>
      <c r="AB12" s="22"/>
      <c r="AC12" s="4"/>
      <c r="AD12" s="3">
        <f t="shared" si="9"/>
        <v>0</v>
      </c>
      <c r="AE12" s="3" t="e">
        <f t="shared" si="10"/>
        <v>#N/A</v>
      </c>
      <c r="AF12" t="e">
        <f t="shared" si="11"/>
        <v>#N/A</v>
      </c>
      <c r="AG12" t="e">
        <f t="shared" si="12"/>
        <v>#N/A</v>
      </c>
    </row>
    <row r="13" spans="1:33">
      <c r="A13" s="10" t="s">
        <v>316</v>
      </c>
      <c r="B13" s="12">
        <f>CHARACTERIZE!U7</f>
        <v>0</v>
      </c>
      <c r="D13">
        <v>10</v>
      </c>
      <c r="E13" s="3">
        <v>2.8000000000000001E-2</v>
      </c>
      <c r="F13" s="17">
        <f t="shared" si="8"/>
        <v>0</v>
      </c>
      <c r="G13" s="17">
        <f t="shared" si="0"/>
        <v>0</v>
      </c>
      <c r="H13" s="21"/>
      <c r="I13" s="14" t="e">
        <f>IF(AD13=0,NA(),ROUND(AG13,PREFERENCES!$D$4))</f>
        <v>#N/A</v>
      </c>
      <c r="J13" s="14" t="e">
        <f>ROUND(E13*AG13,PREFERENCES!$D$5)</f>
        <v>#N/A</v>
      </c>
      <c r="K13" s="14" t="e">
        <f>IF(AD13=0,NA(),ROUND(AF13,PREFERENCES!$D$6))</f>
        <v>#N/A</v>
      </c>
      <c r="L13" s="14" t="e">
        <f>IF(J13=0,NA(),ROUND(AF13/J13,PREFERENCES!$D$7))</f>
        <v>#N/A</v>
      </c>
      <c r="M13" s="17" t="e">
        <f t="shared" si="1"/>
        <v>#N/A</v>
      </c>
      <c r="N13" s="14" t="e">
        <f>ROUND(IF($B$6=0,NA(),AF13/$B$6),PREFERENCES!$D$8)</f>
        <v>#N/A</v>
      </c>
      <c r="O13" s="14" t="e">
        <f>ROUND(IF(OR(K13=0,$B$6=0),NA(),$B$6/K13),PREFERENCES!$D$9)</f>
        <v>#N/A</v>
      </c>
      <c r="P13" s="14" t="e">
        <f>ROUND(IF(OR(K13=0,$B$6=0),NA(),$B$6/K13*100),PREFERENCES!$D$10)</f>
        <v>#N/A</v>
      </c>
      <c r="Q13" s="16" t="e">
        <f>IF((AF13*CHARACTERIZE!$I$3)=0,0,CEILING(CHARACTERIZE!$E$3/(AF13*CHARACTERIZE!$I$3),1)*$B$7)</f>
        <v>#N/A</v>
      </c>
      <c r="R13" s="17" t="e">
        <f>ROUND(Q13*E13*AG13/CHARACTERIZE!$M$3/$B$7, PREFERENCES!$D$5)</f>
        <v>#N/A</v>
      </c>
      <c r="S13" s="16" t="e">
        <f>ROUND(Q13*AF13*CHARACTERIZE!$I$3/$B$7,PREFERENCES!$D$6)</f>
        <v>#N/A</v>
      </c>
      <c r="T13" s="18" t="e">
        <f>ROUND(S13/Q13,PREFERENCES!$D$6)</f>
        <v>#N/A</v>
      </c>
      <c r="U13" s="15" t="e">
        <f>IF(R13=0,0,ROUND((AF13*CHARACTERIZE!$I$3)/(E13*AG13/CHARACTERIZE!$M$3),PREFERENCES!$D$7))</f>
        <v>#N/A</v>
      </c>
      <c r="V13" s="19" t="e">
        <f t="shared" si="2"/>
        <v>#N/A</v>
      </c>
      <c r="W13" s="15" t="e">
        <f t="shared" si="3"/>
        <v>#N/A</v>
      </c>
      <c r="X13" s="15" t="e">
        <f t="shared" si="4"/>
        <v>#N/A</v>
      </c>
      <c r="Y13" s="23" t="e">
        <f t="shared" si="5"/>
        <v>#N/A</v>
      </c>
      <c r="Z13" s="15" t="e">
        <f t="shared" si="6"/>
        <v>#N/A</v>
      </c>
      <c r="AA13" s="15" t="e">
        <f t="shared" si="7"/>
        <v>#N/A</v>
      </c>
      <c r="AB13" s="22"/>
      <c r="AC13" s="4"/>
      <c r="AD13" s="3">
        <f t="shared" si="9"/>
        <v>0</v>
      </c>
      <c r="AE13" s="3" t="e">
        <f t="shared" si="10"/>
        <v>#N/A</v>
      </c>
      <c r="AF13" t="e">
        <f t="shared" si="11"/>
        <v>#N/A</v>
      </c>
      <c r="AG13" t="e">
        <f t="shared" si="12"/>
        <v>#N/A</v>
      </c>
    </row>
    <row r="14" spans="1:33">
      <c r="A14" s="10" t="s">
        <v>329</v>
      </c>
      <c r="B14" s="9">
        <f>CHARACTERIZE!U8</f>
        <v>0</v>
      </c>
      <c r="C14" s="9"/>
      <c r="D14">
        <v>11</v>
      </c>
      <c r="E14" s="3">
        <v>0.03</v>
      </c>
      <c r="F14" s="17">
        <f t="shared" si="8"/>
        <v>0</v>
      </c>
      <c r="G14" s="17">
        <f t="shared" si="0"/>
        <v>0</v>
      </c>
      <c r="H14" s="21"/>
      <c r="I14" s="14" t="e">
        <f>IF(AD14=0,NA(),ROUND(AG14,PREFERENCES!$D$4))</f>
        <v>#N/A</v>
      </c>
      <c r="J14" s="14" t="e">
        <f>ROUND(E14*AG14,PREFERENCES!$D$5)</f>
        <v>#N/A</v>
      </c>
      <c r="K14" s="14" t="e">
        <f>IF(AD14=0,NA(),ROUND(AF14,PREFERENCES!$D$6))</f>
        <v>#N/A</v>
      </c>
      <c r="L14" s="14" t="e">
        <f>IF(J14=0,NA(),ROUND(AF14/J14,PREFERENCES!$D$7))</f>
        <v>#N/A</v>
      </c>
      <c r="M14" s="17" t="e">
        <f t="shared" si="1"/>
        <v>#N/A</v>
      </c>
      <c r="N14" s="14" t="e">
        <f>ROUND(IF($B$6=0,NA(),AF14/$B$6),PREFERENCES!$D$8)</f>
        <v>#N/A</v>
      </c>
      <c r="O14" s="14" t="e">
        <f>ROUND(IF(OR(K14=0,$B$6=0),NA(),$B$6/K14),PREFERENCES!$D$9)</f>
        <v>#N/A</v>
      </c>
      <c r="P14" s="14" t="e">
        <f>ROUND(IF(OR(K14=0,$B$6=0),NA(),$B$6/K14*100),PREFERENCES!$D$10)</f>
        <v>#N/A</v>
      </c>
      <c r="Q14" s="16" t="e">
        <f>IF((AF14*CHARACTERIZE!$I$3)=0,0,CEILING(CHARACTERIZE!$E$3/(AF14*CHARACTERIZE!$I$3),1)*$B$7)</f>
        <v>#N/A</v>
      </c>
      <c r="R14" s="17" t="e">
        <f>ROUND(Q14*E14*AG14/CHARACTERIZE!$M$3/$B$7, PREFERENCES!$D$5)</f>
        <v>#N/A</v>
      </c>
      <c r="S14" s="16" t="e">
        <f>ROUND(Q14*AF14*CHARACTERIZE!$I$3/$B$7,PREFERENCES!$D$6)</f>
        <v>#N/A</v>
      </c>
      <c r="T14" s="18" t="e">
        <f>ROUND(S14/Q14,PREFERENCES!$D$6)</f>
        <v>#N/A</v>
      </c>
      <c r="U14" s="15" t="e">
        <f>IF(R14=0,0,ROUND((AF14*CHARACTERIZE!$I$3)/(E14*AG14/CHARACTERIZE!$M$3),PREFERENCES!$D$7))</f>
        <v>#N/A</v>
      </c>
      <c r="V14" s="19" t="e">
        <f t="shared" si="2"/>
        <v>#N/A</v>
      </c>
      <c r="W14" s="15" t="e">
        <f t="shared" si="3"/>
        <v>#N/A</v>
      </c>
      <c r="X14" s="15" t="e">
        <f t="shared" si="4"/>
        <v>#N/A</v>
      </c>
      <c r="Y14" s="23" t="e">
        <f t="shared" si="5"/>
        <v>#N/A</v>
      </c>
      <c r="Z14" s="15" t="e">
        <f t="shared" si="6"/>
        <v>#N/A</v>
      </c>
      <c r="AA14" s="15" t="e">
        <f t="shared" si="7"/>
        <v>#N/A</v>
      </c>
      <c r="AB14" s="22"/>
      <c r="AC14" s="4"/>
      <c r="AD14" s="3">
        <f t="shared" si="9"/>
        <v>0</v>
      </c>
      <c r="AE14" s="3" t="e">
        <f t="shared" si="10"/>
        <v>#N/A</v>
      </c>
      <c r="AF14" t="e">
        <f t="shared" si="11"/>
        <v>#N/A</v>
      </c>
      <c r="AG14" t="e">
        <f t="shared" si="12"/>
        <v>#N/A</v>
      </c>
    </row>
    <row r="15" spans="1:33">
      <c r="A15" s="10" t="s">
        <v>320</v>
      </c>
      <c r="B15" s="9">
        <f>CHARACTERIZE!U9</f>
        <v>0</v>
      </c>
      <c r="D15">
        <v>12</v>
      </c>
      <c r="E15" s="3">
        <v>3.2000000000000001E-2</v>
      </c>
      <c r="F15" s="17">
        <f t="shared" si="8"/>
        <v>0</v>
      </c>
      <c r="G15" s="17">
        <f t="shared" si="0"/>
        <v>0</v>
      </c>
      <c r="H15" s="21"/>
      <c r="I15" s="14" t="e">
        <f>IF(AD15=0,NA(),ROUND(AG15,PREFERENCES!$D$4))</f>
        <v>#N/A</v>
      </c>
      <c r="J15" s="14" t="e">
        <f>ROUND(E15*AG15,PREFERENCES!$D$5)</f>
        <v>#N/A</v>
      </c>
      <c r="K15" s="14" t="e">
        <f>IF(AD15=0,NA(),ROUND(AF15,PREFERENCES!$D$6))</f>
        <v>#N/A</v>
      </c>
      <c r="L15" s="14" t="e">
        <f>IF(J15=0,NA(),ROUND(AF15/J15,PREFERENCES!$D$7))</f>
        <v>#N/A</v>
      </c>
      <c r="M15" s="17" t="e">
        <f t="shared" si="1"/>
        <v>#N/A</v>
      </c>
      <c r="N15" s="14" t="e">
        <f>ROUND(IF($B$6=0,NA(),AF15/$B$6),PREFERENCES!$D$8)</f>
        <v>#N/A</v>
      </c>
      <c r="O15" s="14" t="e">
        <f>ROUND(IF(OR(K15=0,$B$6=0),NA(),$B$6/K15),PREFERENCES!$D$9)</f>
        <v>#N/A</v>
      </c>
      <c r="P15" s="14" t="e">
        <f>ROUND(IF(OR(K15=0,$B$6=0),NA(),$B$6/K15*100),PREFERENCES!$D$10)</f>
        <v>#N/A</v>
      </c>
      <c r="Q15" s="16" t="e">
        <f>IF((AF15*CHARACTERIZE!$I$3)=0,0,CEILING(CHARACTERIZE!$E$3/(AF15*CHARACTERIZE!$I$3),1)*$B$7)</f>
        <v>#N/A</v>
      </c>
      <c r="R15" s="17" t="e">
        <f>ROUND(Q15*E15*AG15/CHARACTERIZE!$M$3/$B$7, PREFERENCES!$D$5)</f>
        <v>#N/A</v>
      </c>
      <c r="S15" s="16" t="e">
        <f>ROUND(Q15*AF15*CHARACTERIZE!$I$3/$B$7,PREFERENCES!$D$6)</f>
        <v>#N/A</v>
      </c>
      <c r="T15" s="18" t="e">
        <f>ROUND(S15/Q15,PREFERENCES!$D$6)</f>
        <v>#N/A</v>
      </c>
      <c r="U15" s="15" t="e">
        <f>IF(R15=0,0,ROUND((AF15*CHARACTERIZE!$I$3)/(E15*AG15/CHARACTERIZE!$M$3),PREFERENCES!$D$7))</f>
        <v>#N/A</v>
      </c>
      <c r="V15" s="19" t="e">
        <f t="shared" si="2"/>
        <v>#N/A</v>
      </c>
      <c r="W15" s="15" t="e">
        <f t="shared" si="3"/>
        <v>#N/A</v>
      </c>
      <c r="X15" s="15" t="e">
        <f t="shared" si="4"/>
        <v>#N/A</v>
      </c>
      <c r="Y15" s="23" t="e">
        <f t="shared" si="5"/>
        <v>#N/A</v>
      </c>
      <c r="Z15" s="15" t="e">
        <f t="shared" si="6"/>
        <v>#N/A</v>
      </c>
      <c r="AA15" s="15" t="e">
        <f t="shared" si="7"/>
        <v>#N/A</v>
      </c>
      <c r="AB15" s="22"/>
      <c r="AC15" s="4"/>
      <c r="AD15" s="3">
        <f t="shared" si="9"/>
        <v>0</v>
      </c>
      <c r="AE15" s="3" t="e">
        <f t="shared" si="10"/>
        <v>#N/A</v>
      </c>
      <c r="AF15" t="e">
        <f t="shared" si="11"/>
        <v>#N/A</v>
      </c>
      <c r="AG15" t="e">
        <f t="shared" si="12"/>
        <v>#N/A</v>
      </c>
    </row>
    <row r="16" spans="1:33">
      <c r="A16" s="10" t="s">
        <v>525</v>
      </c>
      <c r="B16">
        <f>CHARACTERIZE!D9</f>
        <v>0</v>
      </c>
      <c r="D16">
        <v>13</v>
      </c>
      <c r="E16" s="3">
        <v>3.4000000000000002E-2</v>
      </c>
      <c r="F16" s="17">
        <f t="shared" si="8"/>
        <v>0</v>
      </c>
      <c r="G16" s="17">
        <f t="shared" si="0"/>
        <v>0</v>
      </c>
      <c r="H16" s="21"/>
      <c r="I16" s="14" t="e">
        <f>IF(AD16=0,NA(),ROUND(AG16,PREFERENCES!$D$4))</f>
        <v>#N/A</v>
      </c>
      <c r="J16" s="14" t="e">
        <f>ROUND(E16*AG16,PREFERENCES!$D$5)</f>
        <v>#N/A</v>
      </c>
      <c r="K16" s="14" t="e">
        <f>IF(AD16=0,NA(),ROUND(AF16,PREFERENCES!$D$6))</f>
        <v>#N/A</v>
      </c>
      <c r="L16" s="14" t="e">
        <f>IF(J16=0,NA(),ROUND(AF16/J16,PREFERENCES!$D$7))</f>
        <v>#N/A</v>
      </c>
      <c r="M16" s="17" t="e">
        <f t="shared" si="1"/>
        <v>#N/A</v>
      </c>
      <c r="N16" s="14" t="e">
        <f>ROUND(IF($B$6=0,NA(),AF16/$B$6),PREFERENCES!$D$8)</f>
        <v>#N/A</v>
      </c>
      <c r="O16" s="14" t="e">
        <f>ROUND(IF(OR(K16=0,$B$6=0),NA(),$B$6/K16),PREFERENCES!$D$9)</f>
        <v>#N/A</v>
      </c>
      <c r="P16" s="14" t="e">
        <f>ROUND(IF(OR(K16=0,$B$6=0),NA(),$B$6/K16*100),PREFERENCES!$D$10)</f>
        <v>#N/A</v>
      </c>
      <c r="Q16" s="16" t="e">
        <f>IF((AF16*CHARACTERIZE!$I$3)=0,0,CEILING(CHARACTERIZE!$E$3/(AF16*CHARACTERIZE!$I$3),1)*$B$7)</f>
        <v>#N/A</v>
      </c>
      <c r="R16" s="17" t="e">
        <f>ROUND(Q16*E16*AG16/CHARACTERIZE!$M$3/$B$7, PREFERENCES!$D$5)</f>
        <v>#N/A</v>
      </c>
      <c r="S16" s="16" t="e">
        <f>ROUND(Q16*AF16*CHARACTERIZE!$I$3/$B$7,PREFERENCES!$D$6)</f>
        <v>#N/A</v>
      </c>
      <c r="T16" s="18" t="e">
        <f>ROUND(S16/Q16,PREFERENCES!$D$6)</f>
        <v>#N/A</v>
      </c>
      <c r="U16" s="15" t="e">
        <f>IF(R16=0,0,ROUND((AF16*CHARACTERIZE!$I$3)/(E16*AG16/CHARACTERIZE!$M$3),PREFERENCES!$D$7))</f>
        <v>#N/A</v>
      </c>
      <c r="V16" s="19" t="e">
        <f t="shared" si="2"/>
        <v>#N/A</v>
      </c>
      <c r="W16" s="15" t="e">
        <f t="shared" si="3"/>
        <v>#N/A</v>
      </c>
      <c r="X16" s="15" t="e">
        <f t="shared" si="4"/>
        <v>#N/A</v>
      </c>
      <c r="Y16" s="23" t="e">
        <f t="shared" si="5"/>
        <v>#N/A</v>
      </c>
      <c r="Z16" s="15" t="e">
        <f t="shared" si="6"/>
        <v>#N/A</v>
      </c>
      <c r="AA16" s="15" t="e">
        <f t="shared" si="7"/>
        <v>#N/A</v>
      </c>
      <c r="AB16" s="22"/>
      <c r="AC16" s="4"/>
      <c r="AD16" s="3">
        <f t="shared" si="9"/>
        <v>0</v>
      </c>
      <c r="AE16" s="3" t="e">
        <f t="shared" si="10"/>
        <v>#N/A</v>
      </c>
      <c r="AF16" t="e">
        <f t="shared" si="11"/>
        <v>#N/A</v>
      </c>
      <c r="AG16" t="e">
        <f t="shared" si="12"/>
        <v>#N/A</v>
      </c>
    </row>
    <row r="17" spans="1:33">
      <c r="A17" s="48" t="s">
        <v>373</v>
      </c>
      <c r="B17" s="49"/>
      <c r="C17" s="49"/>
      <c r="D17">
        <v>14</v>
      </c>
      <c r="E17" s="3">
        <v>3.5999999999999997E-2</v>
      </c>
      <c r="F17" s="17">
        <f t="shared" si="8"/>
        <v>0</v>
      </c>
      <c r="G17" s="17">
        <f t="shared" si="0"/>
        <v>0</v>
      </c>
      <c r="H17" s="21"/>
      <c r="I17" s="14" t="e">
        <f>IF(AD17=0,NA(),ROUND(AG17,PREFERENCES!$D$4))</f>
        <v>#N/A</v>
      </c>
      <c r="J17" s="14" t="e">
        <f>ROUND(E17*AG17,PREFERENCES!$D$5)</f>
        <v>#N/A</v>
      </c>
      <c r="K17" s="14" t="e">
        <f>IF(AD17=0,NA(),ROUND(AF17,PREFERENCES!$D$6))</f>
        <v>#N/A</v>
      </c>
      <c r="L17" s="14" t="e">
        <f>IF(J17=0,NA(),ROUND(AF17/J17,PREFERENCES!$D$7))</f>
        <v>#N/A</v>
      </c>
      <c r="M17" s="17" t="e">
        <f t="shared" si="1"/>
        <v>#N/A</v>
      </c>
      <c r="N17" s="14" t="e">
        <f>ROUND(IF($B$6=0,NA(),AF17/$B$6),PREFERENCES!$D$8)</f>
        <v>#N/A</v>
      </c>
      <c r="O17" s="14" t="e">
        <f>ROUND(IF(OR(K17=0,$B$6=0),NA(),$B$6/K17),PREFERENCES!$D$9)</f>
        <v>#N/A</v>
      </c>
      <c r="P17" s="14" t="e">
        <f>ROUND(IF(OR(K17=0,$B$6=0),NA(),$B$6/K17*100),PREFERENCES!$D$10)</f>
        <v>#N/A</v>
      </c>
      <c r="Q17" s="16" t="e">
        <f>IF((AF17*CHARACTERIZE!$I$3)=0,0,CEILING(CHARACTERIZE!$E$3/(AF17*CHARACTERIZE!$I$3),1)*$B$7)</f>
        <v>#N/A</v>
      </c>
      <c r="R17" s="17" t="e">
        <f>ROUND(Q17*E17*AG17/CHARACTERIZE!$M$3/$B$7, PREFERENCES!$D$5)</f>
        <v>#N/A</v>
      </c>
      <c r="S17" s="16" t="e">
        <f>ROUND(Q17*AF17*CHARACTERIZE!$I$3/$B$7,PREFERENCES!$D$6)</f>
        <v>#N/A</v>
      </c>
      <c r="T17" s="18" t="e">
        <f>ROUND(S17/Q17,PREFERENCES!$D$6)</f>
        <v>#N/A</v>
      </c>
      <c r="U17" s="15" t="e">
        <f>IF(R17=0,0,ROUND((AF17*CHARACTERIZE!$I$3)/(E17*AG17/CHARACTERIZE!$M$3),PREFERENCES!$D$7))</f>
        <v>#N/A</v>
      </c>
      <c r="V17" s="19" t="e">
        <f t="shared" si="2"/>
        <v>#N/A</v>
      </c>
      <c r="W17" s="15" t="e">
        <f t="shared" si="3"/>
        <v>#N/A</v>
      </c>
      <c r="X17" s="15" t="e">
        <f t="shared" si="4"/>
        <v>#N/A</v>
      </c>
      <c r="Y17" s="23" t="e">
        <f t="shared" si="5"/>
        <v>#N/A</v>
      </c>
      <c r="Z17" s="15" t="e">
        <f t="shared" si="6"/>
        <v>#N/A</v>
      </c>
      <c r="AA17" s="15" t="e">
        <f t="shared" si="7"/>
        <v>#N/A</v>
      </c>
      <c r="AB17" s="22"/>
      <c r="AC17" s="4"/>
      <c r="AD17" s="3">
        <f t="shared" si="9"/>
        <v>0</v>
      </c>
      <c r="AE17" s="3" t="e">
        <f t="shared" si="10"/>
        <v>#N/A</v>
      </c>
      <c r="AF17" t="e">
        <f t="shared" si="11"/>
        <v>#N/A</v>
      </c>
      <c r="AG17" t="e">
        <f t="shared" si="12"/>
        <v>#N/A</v>
      </c>
    </row>
    <row r="18" spans="1:33">
      <c r="A18" s="50" t="s">
        <v>28</v>
      </c>
      <c r="B18" s="49"/>
      <c r="C18" s="49"/>
      <c r="D18">
        <v>15</v>
      </c>
      <c r="E18" s="3">
        <v>3.7999999999999999E-2</v>
      </c>
      <c r="F18" s="17">
        <f t="shared" si="8"/>
        <v>0</v>
      </c>
      <c r="G18" s="17">
        <f t="shared" si="0"/>
        <v>0</v>
      </c>
      <c r="H18" s="21"/>
      <c r="I18" s="14" t="e">
        <f>IF(AD18=0,NA(),ROUND(AG18,PREFERENCES!$D$4))</f>
        <v>#N/A</v>
      </c>
      <c r="J18" s="14" t="e">
        <f>ROUND(E18*AG18,PREFERENCES!$D$5)</f>
        <v>#N/A</v>
      </c>
      <c r="K18" s="14" t="e">
        <f>IF(AD18=0,NA(),ROUND(AF18,PREFERENCES!$D$6))</f>
        <v>#N/A</v>
      </c>
      <c r="L18" s="14" t="e">
        <f>IF(J18=0,NA(),ROUND(AF18/J18,PREFERENCES!$D$7))</f>
        <v>#N/A</v>
      </c>
      <c r="M18" s="17" t="e">
        <f t="shared" si="1"/>
        <v>#N/A</v>
      </c>
      <c r="N18" s="14" t="e">
        <f>ROUND(IF($B$6=0,NA(),AF18/$B$6),PREFERENCES!$D$8)</f>
        <v>#N/A</v>
      </c>
      <c r="O18" s="14" t="e">
        <f>ROUND(IF(OR(K18=0,$B$6=0),NA(),$B$6/K18),PREFERENCES!$D$9)</f>
        <v>#N/A</v>
      </c>
      <c r="P18" s="14" t="e">
        <f>ROUND(IF(OR(K18=0,$B$6=0),NA(),$B$6/K18*100),PREFERENCES!$D$10)</f>
        <v>#N/A</v>
      </c>
      <c r="Q18" s="16" t="e">
        <f>IF((AF18*CHARACTERIZE!$I$3)=0,0,CEILING(CHARACTERIZE!$E$3/(AF18*CHARACTERIZE!$I$3),1)*$B$7)</f>
        <v>#N/A</v>
      </c>
      <c r="R18" s="17" t="e">
        <f>ROUND(Q18*E18*AG18/CHARACTERIZE!$M$3/$B$7, PREFERENCES!$D$5)</f>
        <v>#N/A</v>
      </c>
      <c r="S18" s="16" t="e">
        <f>ROUND(Q18*AF18*CHARACTERIZE!$I$3/$B$7,PREFERENCES!$D$6)</f>
        <v>#N/A</v>
      </c>
      <c r="T18" s="18" t="e">
        <f>ROUND(S18/Q18,PREFERENCES!$D$6)</f>
        <v>#N/A</v>
      </c>
      <c r="U18" s="15" t="e">
        <f>IF(R18=0,0,ROUND((AF18*CHARACTERIZE!$I$3)/(E18*AG18/CHARACTERIZE!$M$3),PREFERENCES!$D$7))</f>
        <v>#N/A</v>
      </c>
      <c r="V18" s="19" t="e">
        <f t="shared" si="2"/>
        <v>#N/A</v>
      </c>
      <c r="W18" s="15" t="e">
        <f t="shared" si="3"/>
        <v>#N/A</v>
      </c>
      <c r="X18" s="15" t="e">
        <f t="shared" si="4"/>
        <v>#N/A</v>
      </c>
      <c r="Y18" s="23" t="e">
        <f t="shared" si="5"/>
        <v>#N/A</v>
      </c>
      <c r="Z18" s="15" t="e">
        <f t="shared" si="6"/>
        <v>#N/A</v>
      </c>
      <c r="AA18" s="15" t="e">
        <f t="shared" si="7"/>
        <v>#N/A</v>
      </c>
      <c r="AB18" s="22"/>
      <c r="AC18" s="4"/>
      <c r="AD18" s="3">
        <f t="shared" si="9"/>
        <v>0</v>
      </c>
      <c r="AE18" s="3" t="e">
        <f t="shared" si="10"/>
        <v>#N/A</v>
      </c>
      <c r="AF18" t="e">
        <f t="shared" si="11"/>
        <v>#N/A</v>
      </c>
      <c r="AG18" t="e">
        <f t="shared" si="12"/>
        <v>#N/A</v>
      </c>
    </row>
    <row r="19" spans="1:33">
      <c r="A19" s="49" t="s">
        <v>348</v>
      </c>
      <c r="B19" s="51">
        <f>INDEX(Models!$G$3:$T$1963,$B$3*2-1,C19)</f>
        <v>0</v>
      </c>
      <c r="C19" s="49">
        <v>1</v>
      </c>
      <c r="D19">
        <v>16</v>
      </c>
      <c r="E19" s="3">
        <v>0.04</v>
      </c>
      <c r="F19" s="17">
        <f t="shared" si="8"/>
        <v>0</v>
      </c>
      <c r="G19" s="17">
        <f t="shared" si="0"/>
        <v>0</v>
      </c>
      <c r="H19" s="21"/>
      <c r="I19" s="14" t="e">
        <f>IF(AD19=0,NA(),ROUND(AG19,PREFERENCES!$D$4))</f>
        <v>#N/A</v>
      </c>
      <c r="J19" s="14" t="e">
        <f>ROUND(E19*AG19,PREFERENCES!$D$5)</f>
        <v>#N/A</v>
      </c>
      <c r="K19" s="14" t="e">
        <f>IF(AD19=0,NA(),ROUND(AF19,PREFERENCES!$D$6))</f>
        <v>#N/A</v>
      </c>
      <c r="L19" s="14" t="e">
        <f>IF(J19=0,NA(),ROUND(AF19/J19,PREFERENCES!$D$7))</f>
        <v>#N/A</v>
      </c>
      <c r="M19" s="17" t="e">
        <f t="shared" si="1"/>
        <v>#N/A</v>
      </c>
      <c r="N19" s="14" t="e">
        <f>ROUND(IF($B$6=0,NA(),AF19/$B$6),PREFERENCES!$D$8)</f>
        <v>#N/A</v>
      </c>
      <c r="O19" s="14" t="e">
        <f>ROUND(IF(OR(K19=0,$B$6=0),NA(),$B$6/K19),PREFERENCES!$D$9)</f>
        <v>#N/A</v>
      </c>
      <c r="P19" s="14" t="e">
        <f>ROUND(IF(OR(K19=0,$B$6=0),NA(),$B$6/K19*100),PREFERENCES!$D$10)</f>
        <v>#N/A</v>
      </c>
      <c r="Q19" s="16" t="e">
        <f>IF((AF19*CHARACTERIZE!$I$3)=0,0,CEILING(CHARACTERIZE!$E$3/(AF19*CHARACTERIZE!$I$3),1)*$B$7)</f>
        <v>#N/A</v>
      </c>
      <c r="R19" s="17" t="e">
        <f>ROUND(Q19*E19*AG19/CHARACTERIZE!$M$3/$B$7, PREFERENCES!$D$5)</f>
        <v>#N/A</v>
      </c>
      <c r="S19" s="16" t="e">
        <f>ROUND(Q19*AF19*CHARACTERIZE!$I$3/$B$7,PREFERENCES!$D$6)</f>
        <v>#N/A</v>
      </c>
      <c r="T19" s="18" t="e">
        <f>ROUND(S19/Q19,PREFERENCES!$D$6)</f>
        <v>#N/A</v>
      </c>
      <c r="U19" s="15" t="e">
        <f>IF(R19=0,0,ROUND((AF19*CHARACTERIZE!$I$3)/(E19*AG19/CHARACTERIZE!$M$3),PREFERENCES!$D$7))</f>
        <v>#N/A</v>
      </c>
      <c r="V19" s="19" t="e">
        <f t="shared" si="2"/>
        <v>#N/A</v>
      </c>
      <c r="W19" s="15" t="e">
        <f t="shared" si="3"/>
        <v>#N/A</v>
      </c>
      <c r="X19" s="15" t="e">
        <f t="shared" si="4"/>
        <v>#N/A</v>
      </c>
      <c r="Y19" s="23" t="e">
        <f t="shared" si="5"/>
        <v>#N/A</v>
      </c>
      <c r="Z19" s="15" t="e">
        <f t="shared" si="6"/>
        <v>#N/A</v>
      </c>
      <c r="AA19" s="15" t="e">
        <f t="shared" si="7"/>
        <v>#N/A</v>
      </c>
      <c r="AB19" s="22"/>
      <c r="AC19" s="4"/>
      <c r="AD19" s="3">
        <f t="shared" si="9"/>
        <v>0</v>
      </c>
      <c r="AE19" s="3" t="e">
        <f t="shared" si="10"/>
        <v>#N/A</v>
      </c>
      <c r="AF19" t="e">
        <f t="shared" si="11"/>
        <v>#N/A</v>
      </c>
      <c r="AG19" t="e">
        <f t="shared" si="12"/>
        <v>#N/A</v>
      </c>
    </row>
    <row r="20" spans="1:33">
      <c r="A20" s="49" t="s">
        <v>349</v>
      </c>
      <c r="B20" s="51">
        <f>INDEX(Models!$G$3:$T$1963,$B$3*2-1,C20)</f>
        <v>0</v>
      </c>
      <c r="C20" s="49">
        <v>2</v>
      </c>
      <c r="D20">
        <v>17</v>
      </c>
      <c r="E20" s="3">
        <v>4.2000000000000003E-2</v>
      </c>
      <c r="F20" s="17">
        <f t="shared" si="8"/>
        <v>0</v>
      </c>
      <c r="G20" s="17">
        <f t="shared" si="0"/>
        <v>0</v>
      </c>
      <c r="H20" s="21"/>
      <c r="I20" s="14" t="e">
        <f>IF(AD20=0,NA(),ROUND(AG20,PREFERENCES!$D$4))</f>
        <v>#N/A</v>
      </c>
      <c r="J20" s="14" t="e">
        <f>ROUND(E20*AG20,PREFERENCES!$D$5)</f>
        <v>#N/A</v>
      </c>
      <c r="K20" s="14" t="e">
        <f>IF(AD20=0,NA(),ROUND(AF20,PREFERENCES!$D$6))</f>
        <v>#N/A</v>
      </c>
      <c r="L20" s="14" t="e">
        <f>IF(J20=0,NA(),ROUND(AF20/J20,PREFERENCES!$D$7))</f>
        <v>#N/A</v>
      </c>
      <c r="M20" s="17" t="e">
        <f t="shared" si="1"/>
        <v>#N/A</v>
      </c>
      <c r="N20" s="14" t="e">
        <f>ROUND(IF($B$6=0,NA(),AF20/$B$6),PREFERENCES!$D$8)</f>
        <v>#N/A</v>
      </c>
      <c r="O20" s="14" t="e">
        <f>ROUND(IF(OR(K20=0,$B$6=0),NA(),$B$6/K20),PREFERENCES!$D$9)</f>
        <v>#N/A</v>
      </c>
      <c r="P20" s="14" t="e">
        <f>ROUND(IF(OR(K20=0,$B$6=0),NA(),$B$6/K20*100),PREFERENCES!$D$10)</f>
        <v>#N/A</v>
      </c>
      <c r="Q20" s="16" t="e">
        <f>IF((AF20*CHARACTERIZE!$I$3)=0,0,CEILING(CHARACTERIZE!$E$3/(AF20*CHARACTERIZE!$I$3),1)*$B$7)</f>
        <v>#N/A</v>
      </c>
      <c r="R20" s="17" t="e">
        <f>ROUND(Q20*E20*AG20/CHARACTERIZE!$M$3/$B$7, PREFERENCES!$D$5)</f>
        <v>#N/A</v>
      </c>
      <c r="S20" s="16" t="e">
        <f>ROUND(Q20*AF20*CHARACTERIZE!$I$3/$B$7,PREFERENCES!$D$6)</f>
        <v>#N/A</v>
      </c>
      <c r="T20" s="18" t="e">
        <f>ROUND(S20/Q20,PREFERENCES!$D$6)</f>
        <v>#N/A</v>
      </c>
      <c r="U20" s="15" t="e">
        <f>IF(R20=0,0,ROUND((AF20*CHARACTERIZE!$I$3)/(E20*AG20/CHARACTERIZE!$M$3),PREFERENCES!$D$7))</f>
        <v>#N/A</v>
      </c>
      <c r="V20" s="19" t="e">
        <f t="shared" si="2"/>
        <v>#N/A</v>
      </c>
      <c r="W20" s="15" t="e">
        <f t="shared" si="3"/>
        <v>#N/A</v>
      </c>
      <c r="X20" s="15" t="e">
        <f t="shared" si="4"/>
        <v>#N/A</v>
      </c>
      <c r="Y20" s="23" t="e">
        <f t="shared" si="5"/>
        <v>#N/A</v>
      </c>
      <c r="Z20" s="15" t="e">
        <f t="shared" si="6"/>
        <v>#N/A</v>
      </c>
      <c r="AA20" s="15" t="e">
        <f t="shared" si="7"/>
        <v>#N/A</v>
      </c>
      <c r="AB20" s="22"/>
      <c r="AC20" s="4"/>
      <c r="AD20" s="3">
        <f t="shared" si="9"/>
        <v>0</v>
      </c>
      <c r="AE20" s="3" t="e">
        <f t="shared" si="10"/>
        <v>#N/A</v>
      </c>
      <c r="AF20" t="e">
        <f t="shared" si="11"/>
        <v>#N/A</v>
      </c>
      <c r="AG20" t="e">
        <f t="shared" si="12"/>
        <v>#N/A</v>
      </c>
    </row>
    <row r="21" spans="1:33">
      <c r="A21" s="50" t="s">
        <v>1</v>
      </c>
      <c r="B21" s="49"/>
      <c r="C21" s="49"/>
      <c r="D21">
        <v>18</v>
      </c>
      <c r="E21" s="3">
        <v>4.3999999999999997E-2</v>
      </c>
      <c r="F21" s="17">
        <f t="shared" si="8"/>
        <v>0</v>
      </c>
      <c r="G21" s="17">
        <f t="shared" si="0"/>
        <v>0</v>
      </c>
      <c r="H21" s="21"/>
      <c r="I21" s="14" t="e">
        <f>IF(AD21=0,NA(),ROUND(AG21,PREFERENCES!$D$4))</f>
        <v>#N/A</v>
      </c>
      <c r="J21" s="14" t="e">
        <f>ROUND(E21*AG21,PREFERENCES!$D$5)</f>
        <v>#N/A</v>
      </c>
      <c r="K21" s="14" t="e">
        <f>IF(AD21=0,NA(),ROUND(AF21,PREFERENCES!$D$6))</f>
        <v>#N/A</v>
      </c>
      <c r="L21" s="14" t="e">
        <f>IF(J21=0,NA(),ROUND(AF21/J21,PREFERENCES!$D$7))</f>
        <v>#N/A</v>
      </c>
      <c r="M21" s="17" t="e">
        <f t="shared" si="1"/>
        <v>#N/A</v>
      </c>
      <c r="N21" s="14" t="e">
        <f>ROUND(IF($B$6=0,NA(),AF21/$B$6),PREFERENCES!$D$8)</f>
        <v>#N/A</v>
      </c>
      <c r="O21" s="14" t="e">
        <f>ROUND(IF(OR(K21=0,$B$6=0),NA(),$B$6/K21),PREFERENCES!$D$9)</f>
        <v>#N/A</v>
      </c>
      <c r="P21" s="14" t="e">
        <f>ROUND(IF(OR(K21=0,$B$6=0),NA(),$B$6/K21*100),PREFERENCES!$D$10)</f>
        <v>#N/A</v>
      </c>
      <c r="Q21" s="16" t="e">
        <f>IF((AF21*CHARACTERIZE!$I$3)=0,0,CEILING(CHARACTERIZE!$E$3/(AF21*CHARACTERIZE!$I$3),1)*$B$7)</f>
        <v>#N/A</v>
      </c>
      <c r="R21" s="17" t="e">
        <f>ROUND(Q21*E21*AG21/CHARACTERIZE!$M$3/$B$7, PREFERENCES!$D$5)</f>
        <v>#N/A</v>
      </c>
      <c r="S21" s="16" t="e">
        <f>ROUND(Q21*AF21*CHARACTERIZE!$I$3/$B$7,PREFERENCES!$D$6)</f>
        <v>#N/A</v>
      </c>
      <c r="T21" s="18" t="e">
        <f>ROUND(S21/Q21,PREFERENCES!$D$6)</f>
        <v>#N/A</v>
      </c>
      <c r="U21" s="15" t="e">
        <f>IF(R21=0,0,ROUND((AF21*CHARACTERIZE!$I$3)/(E21*AG21/CHARACTERIZE!$M$3),PREFERENCES!$D$7))</f>
        <v>#N/A</v>
      </c>
      <c r="V21" s="19" t="e">
        <f t="shared" si="2"/>
        <v>#N/A</v>
      </c>
      <c r="W21" s="15" t="e">
        <f t="shared" si="3"/>
        <v>#N/A</v>
      </c>
      <c r="X21" s="15" t="e">
        <f t="shared" si="4"/>
        <v>#N/A</v>
      </c>
      <c r="Y21" s="23" t="e">
        <f t="shared" si="5"/>
        <v>#N/A</v>
      </c>
      <c r="Z21" s="15" t="e">
        <f t="shared" si="6"/>
        <v>#N/A</v>
      </c>
      <c r="AA21" s="15" t="e">
        <f t="shared" si="7"/>
        <v>#N/A</v>
      </c>
      <c r="AB21" s="22"/>
      <c r="AC21" s="4"/>
      <c r="AD21" s="3">
        <f t="shared" si="9"/>
        <v>0</v>
      </c>
      <c r="AE21" s="3" t="e">
        <f t="shared" si="10"/>
        <v>#N/A</v>
      </c>
      <c r="AF21" t="e">
        <f t="shared" si="11"/>
        <v>#N/A</v>
      </c>
      <c r="AG21" t="e">
        <f t="shared" si="12"/>
        <v>#N/A</v>
      </c>
    </row>
    <row r="22" spans="1:33">
      <c r="A22" s="52" t="s">
        <v>341</v>
      </c>
      <c r="B22" s="53">
        <f>INDEX(Models!$G$3:$T$1963,$B$3*2-1,C22)</f>
        <v>0</v>
      </c>
      <c r="C22" s="49">
        <v>3</v>
      </c>
      <c r="D22">
        <v>19</v>
      </c>
      <c r="E22" s="3">
        <v>4.5999999999999999E-2</v>
      </c>
      <c r="F22" s="17">
        <f t="shared" si="8"/>
        <v>0</v>
      </c>
      <c r="G22" s="17">
        <f t="shared" si="0"/>
        <v>0</v>
      </c>
      <c r="H22" s="21"/>
      <c r="I22" s="14" t="e">
        <f>IF(AD22=0,NA(),ROUND(AG22,PREFERENCES!$D$4))</f>
        <v>#N/A</v>
      </c>
      <c r="J22" s="14" t="e">
        <f>ROUND(E22*AG22,PREFERENCES!$D$5)</f>
        <v>#N/A</v>
      </c>
      <c r="K22" s="14" t="e">
        <f>IF(AD22=0,NA(),ROUND(AF22,PREFERENCES!$D$6))</f>
        <v>#N/A</v>
      </c>
      <c r="L22" s="14" t="e">
        <f>IF(J22=0,NA(),ROUND(AF22/J22,PREFERENCES!$D$7))</f>
        <v>#N/A</v>
      </c>
      <c r="M22" s="17" t="e">
        <f t="shared" si="1"/>
        <v>#N/A</v>
      </c>
      <c r="N22" s="14" t="e">
        <f>ROUND(IF($B$6=0,NA(),AF22/$B$6),PREFERENCES!$D$8)</f>
        <v>#N/A</v>
      </c>
      <c r="O22" s="14" t="e">
        <f>ROUND(IF(OR(K22=0,$B$6=0),NA(),$B$6/K22),PREFERENCES!$D$9)</f>
        <v>#N/A</v>
      </c>
      <c r="P22" s="14" t="e">
        <f>ROUND(IF(OR(K22=0,$B$6=0),NA(),$B$6/K22*100),PREFERENCES!$D$10)</f>
        <v>#N/A</v>
      </c>
      <c r="Q22" s="16" t="e">
        <f>IF((AF22*CHARACTERIZE!$I$3)=0,0,CEILING(CHARACTERIZE!$E$3/(AF22*CHARACTERIZE!$I$3),1)*$B$7)</f>
        <v>#N/A</v>
      </c>
      <c r="R22" s="17" t="e">
        <f>ROUND(Q22*E22*AG22/CHARACTERIZE!$M$3/$B$7, PREFERENCES!$D$5)</f>
        <v>#N/A</v>
      </c>
      <c r="S22" s="16" t="e">
        <f>ROUND(Q22*AF22*CHARACTERIZE!$I$3/$B$7,PREFERENCES!$D$6)</f>
        <v>#N/A</v>
      </c>
      <c r="T22" s="18" t="e">
        <f>ROUND(S22/Q22,PREFERENCES!$D$6)</f>
        <v>#N/A</v>
      </c>
      <c r="U22" s="15" t="e">
        <f>IF(R22=0,0,ROUND((AF22*CHARACTERIZE!$I$3)/(E22*AG22/CHARACTERIZE!$M$3),PREFERENCES!$D$7))</f>
        <v>#N/A</v>
      </c>
      <c r="V22" s="19" t="e">
        <f t="shared" si="2"/>
        <v>#N/A</v>
      </c>
      <c r="W22" s="15" t="e">
        <f t="shared" si="3"/>
        <v>#N/A</v>
      </c>
      <c r="X22" s="15" t="e">
        <f t="shared" si="4"/>
        <v>#N/A</v>
      </c>
      <c r="Y22" s="23" t="e">
        <f t="shared" si="5"/>
        <v>#N/A</v>
      </c>
      <c r="Z22" s="15" t="e">
        <f t="shared" si="6"/>
        <v>#N/A</v>
      </c>
      <c r="AA22" s="15" t="e">
        <f t="shared" si="7"/>
        <v>#N/A</v>
      </c>
      <c r="AB22" s="22"/>
      <c r="AC22" s="4"/>
      <c r="AD22" s="3">
        <f t="shared" si="9"/>
        <v>0</v>
      </c>
      <c r="AE22" s="3" t="e">
        <f t="shared" si="10"/>
        <v>#N/A</v>
      </c>
      <c r="AF22" t="e">
        <f t="shared" si="11"/>
        <v>#N/A</v>
      </c>
      <c r="AG22" t="e">
        <f t="shared" si="12"/>
        <v>#N/A</v>
      </c>
    </row>
    <row r="23" spans="1:33">
      <c r="A23" s="49" t="s">
        <v>342</v>
      </c>
      <c r="B23" s="53">
        <f>INDEX(Models!$G$3:$T$1963,$B$3*2-1,C23)</f>
        <v>0</v>
      </c>
      <c r="C23" s="49">
        <v>4</v>
      </c>
      <c r="D23">
        <v>20</v>
      </c>
      <c r="E23" s="3">
        <v>4.8000000000000001E-2</v>
      </c>
      <c r="F23" s="17">
        <f t="shared" si="8"/>
        <v>0</v>
      </c>
      <c r="G23" s="17">
        <f t="shared" si="0"/>
        <v>0</v>
      </c>
      <c r="H23" s="21"/>
      <c r="I23" s="14" t="e">
        <f>IF(AD23=0,NA(),ROUND(AG23,PREFERENCES!$D$4))</f>
        <v>#N/A</v>
      </c>
      <c r="J23" s="14" t="e">
        <f>ROUND(E23*AG23,PREFERENCES!$D$5)</f>
        <v>#N/A</v>
      </c>
      <c r="K23" s="14" t="e">
        <f>IF(AD23=0,NA(),ROUND(AF23,PREFERENCES!$D$6))</f>
        <v>#N/A</v>
      </c>
      <c r="L23" s="14" t="e">
        <f>IF(J23=0,NA(),ROUND(AF23/J23,PREFERENCES!$D$7))</f>
        <v>#N/A</v>
      </c>
      <c r="M23" s="17" t="e">
        <f t="shared" si="1"/>
        <v>#N/A</v>
      </c>
      <c r="N23" s="14" t="e">
        <f>ROUND(IF($B$6=0,NA(),AF23/$B$6),PREFERENCES!$D$8)</f>
        <v>#N/A</v>
      </c>
      <c r="O23" s="14" t="e">
        <f>ROUND(IF(OR(K23=0,$B$6=0),NA(),$B$6/K23),PREFERENCES!$D$9)</f>
        <v>#N/A</v>
      </c>
      <c r="P23" s="14" t="e">
        <f>ROUND(IF(OR(K23=0,$B$6=0),NA(),$B$6/K23*100),PREFERENCES!$D$10)</f>
        <v>#N/A</v>
      </c>
      <c r="Q23" s="16" t="e">
        <f>IF((AF23*CHARACTERIZE!$I$3)=0,0,CEILING(CHARACTERIZE!$E$3/(AF23*CHARACTERIZE!$I$3),1)*$B$7)</f>
        <v>#N/A</v>
      </c>
      <c r="R23" s="17" t="e">
        <f>ROUND(Q23*E23*AG23/CHARACTERIZE!$M$3/$B$7, PREFERENCES!$D$5)</f>
        <v>#N/A</v>
      </c>
      <c r="S23" s="16" t="e">
        <f>ROUND(Q23*AF23*CHARACTERIZE!$I$3/$B$7,PREFERENCES!$D$6)</f>
        <v>#N/A</v>
      </c>
      <c r="T23" s="18" t="e">
        <f>ROUND(S23/Q23,PREFERENCES!$D$6)</f>
        <v>#N/A</v>
      </c>
      <c r="U23" s="15" t="e">
        <f>IF(R23=0,0,ROUND((AF23*CHARACTERIZE!$I$3)/(E23*AG23/CHARACTERIZE!$M$3),PREFERENCES!$D$7))</f>
        <v>#N/A</v>
      </c>
      <c r="V23" s="19" t="e">
        <f t="shared" si="2"/>
        <v>#N/A</v>
      </c>
      <c r="W23" s="15" t="e">
        <f t="shared" si="3"/>
        <v>#N/A</v>
      </c>
      <c r="X23" s="15" t="e">
        <f t="shared" si="4"/>
        <v>#N/A</v>
      </c>
      <c r="Y23" s="23" t="e">
        <f t="shared" si="5"/>
        <v>#N/A</v>
      </c>
      <c r="Z23" s="15" t="e">
        <f t="shared" si="6"/>
        <v>#N/A</v>
      </c>
      <c r="AA23" s="15" t="e">
        <f t="shared" si="7"/>
        <v>#N/A</v>
      </c>
      <c r="AB23" s="22"/>
      <c r="AC23" s="4"/>
      <c r="AD23" s="3">
        <f t="shared" si="9"/>
        <v>0</v>
      </c>
      <c r="AE23" s="3" t="e">
        <f t="shared" si="10"/>
        <v>#N/A</v>
      </c>
      <c r="AF23" t="e">
        <f t="shared" si="11"/>
        <v>#N/A</v>
      </c>
      <c r="AG23" t="e">
        <f t="shared" si="12"/>
        <v>#N/A</v>
      </c>
    </row>
    <row r="24" spans="1:33">
      <c r="A24" s="49" t="s">
        <v>40</v>
      </c>
      <c r="B24" s="53">
        <f>INDEX(Models!$G$3:$T$1963,$B$3*2-1,C24)</f>
        <v>0</v>
      </c>
      <c r="C24" s="49">
        <v>5</v>
      </c>
      <c r="D24">
        <v>21</v>
      </c>
      <c r="E24" s="3">
        <v>0.05</v>
      </c>
      <c r="F24" s="17">
        <f t="shared" si="8"/>
        <v>0</v>
      </c>
      <c r="G24" s="17">
        <f t="shared" si="0"/>
        <v>0</v>
      </c>
      <c r="H24" s="21"/>
      <c r="I24" s="14" t="e">
        <f>IF(AD24=0,NA(),ROUND(AG24,PREFERENCES!$D$4))</f>
        <v>#N/A</v>
      </c>
      <c r="J24" s="14" t="e">
        <f>ROUND(E24*AG24,PREFERENCES!$D$5)</f>
        <v>#N/A</v>
      </c>
      <c r="K24" s="14" t="e">
        <f>IF(AD24=0,NA(),ROUND(AF24,PREFERENCES!$D$6))</f>
        <v>#N/A</v>
      </c>
      <c r="L24" s="14" t="e">
        <f>IF(J24=0,NA(),ROUND(AF24/J24,PREFERENCES!$D$7))</f>
        <v>#N/A</v>
      </c>
      <c r="M24" s="17" t="e">
        <f t="shared" si="1"/>
        <v>#N/A</v>
      </c>
      <c r="N24" s="14" t="e">
        <f>ROUND(IF($B$6=0,NA(),AF24/$B$6),PREFERENCES!$D$8)</f>
        <v>#N/A</v>
      </c>
      <c r="O24" s="14" t="e">
        <f>ROUND(IF(OR(K24=0,$B$6=0),NA(),$B$6/K24),PREFERENCES!$D$9)</f>
        <v>#N/A</v>
      </c>
      <c r="P24" s="14" t="e">
        <f>ROUND(IF(OR(K24=0,$B$6=0),NA(),$B$6/K24*100),PREFERENCES!$D$10)</f>
        <v>#N/A</v>
      </c>
      <c r="Q24" s="16" t="e">
        <f>IF((AF24*CHARACTERIZE!$I$3)=0,0,CEILING(CHARACTERIZE!$E$3/(AF24*CHARACTERIZE!$I$3),1)*$B$7)</f>
        <v>#N/A</v>
      </c>
      <c r="R24" s="17" t="e">
        <f>ROUND(Q24*E24*AG24/CHARACTERIZE!$M$3/$B$7, PREFERENCES!$D$5)</f>
        <v>#N/A</v>
      </c>
      <c r="S24" s="16" t="e">
        <f>ROUND(Q24*AF24*CHARACTERIZE!$I$3/$B$7,PREFERENCES!$D$6)</f>
        <v>#N/A</v>
      </c>
      <c r="T24" s="18" t="e">
        <f>ROUND(S24/Q24,PREFERENCES!$D$6)</f>
        <v>#N/A</v>
      </c>
      <c r="U24" s="15" t="e">
        <f>IF(R24=0,0,ROUND((AF24*CHARACTERIZE!$I$3)/(E24*AG24/CHARACTERIZE!$M$3),PREFERENCES!$D$7))</f>
        <v>#N/A</v>
      </c>
      <c r="V24" s="19" t="e">
        <f t="shared" si="2"/>
        <v>#N/A</v>
      </c>
      <c r="W24" s="15" t="e">
        <f t="shared" si="3"/>
        <v>#N/A</v>
      </c>
      <c r="X24" s="15" t="e">
        <f t="shared" si="4"/>
        <v>#N/A</v>
      </c>
      <c r="Y24" s="23" t="e">
        <f t="shared" si="5"/>
        <v>#N/A</v>
      </c>
      <c r="Z24" s="15" t="e">
        <f t="shared" si="6"/>
        <v>#N/A</v>
      </c>
      <c r="AA24" s="15" t="e">
        <f t="shared" si="7"/>
        <v>#N/A</v>
      </c>
      <c r="AB24" s="22"/>
      <c r="AC24" s="4"/>
      <c r="AD24" s="3">
        <f t="shared" si="9"/>
        <v>0</v>
      </c>
      <c r="AE24" s="3" t="e">
        <f t="shared" si="10"/>
        <v>#N/A</v>
      </c>
      <c r="AF24" t="e">
        <f t="shared" si="11"/>
        <v>#N/A</v>
      </c>
      <c r="AG24" t="e">
        <f t="shared" si="12"/>
        <v>#N/A</v>
      </c>
    </row>
    <row r="25" spans="1:33">
      <c r="A25" s="49" t="s">
        <v>343</v>
      </c>
      <c r="B25" s="53">
        <f>INDEX(Models!$G$3:$T$1963,$B$3*2-1,C25)</f>
        <v>0</v>
      </c>
      <c r="C25" s="49">
        <v>6</v>
      </c>
      <c r="D25">
        <v>22</v>
      </c>
      <c r="E25" s="3">
        <v>5.1999999999999998E-2</v>
      </c>
      <c r="F25" s="17">
        <f t="shared" si="8"/>
        <v>0</v>
      </c>
      <c r="G25" s="17">
        <f t="shared" si="0"/>
        <v>0</v>
      </c>
      <c r="H25" s="21"/>
      <c r="I25" s="14" t="e">
        <f>IF(AD25=0,NA(),ROUND(AG25,PREFERENCES!$D$4))</f>
        <v>#N/A</v>
      </c>
      <c r="J25" s="14" t="e">
        <f>ROUND(E25*AG25,PREFERENCES!$D$5)</f>
        <v>#N/A</v>
      </c>
      <c r="K25" s="14" t="e">
        <f>IF(AD25=0,NA(),ROUND(AF25,PREFERENCES!$D$6))</f>
        <v>#N/A</v>
      </c>
      <c r="L25" s="14" t="e">
        <f>IF(J25=0,NA(),ROUND(AF25/J25,PREFERENCES!$D$7))</f>
        <v>#N/A</v>
      </c>
      <c r="M25" s="17" t="e">
        <f t="shared" si="1"/>
        <v>#N/A</v>
      </c>
      <c r="N25" s="14" t="e">
        <f>ROUND(IF($B$6=0,NA(),AF25/$B$6),PREFERENCES!$D$8)</f>
        <v>#N/A</v>
      </c>
      <c r="O25" s="14" t="e">
        <f>ROUND(IF(OR(K25=0,$B$6=0),NA(),$B$6/K25),PREFERENCES!$D$9)</f>
        <v>#N/A</v>
      </c>
      <c r="P25" s="14" t="e">
        <f>ROUND(IF(OR(K25=0,$B$6=0),NA(),$B$6/K25*100),PREFERENCES!$D$10)</f>
        <v>#N/A</v>
      </c>
      <c r="Q25" s="16" t="e">
        <f>IF((AF25*CHARACTERIZE!$I$3)=0,0,CEILING(CHARACTERIZE!$E$3/(AF25*CHARACTERIZE!$I$3),1)*$B$7)</f>
        <v>#N/A</v>
      </c>
      <c r="R25" s="17" t="e">
        <f>ROUND(Q25*E25*AG25/CHARACTERIZE!$M$3/$B$7, PREFERENCES!$D$5)</f>
        <v>#N/A</v>
      </c>
      <c r="S25" s="16" t="e">
        <f>ROUND(Q25*AF25*CHARACTERIZE!$I$3/$B$7,PREFERENCES!$D$6)</f>
        <v>#N/A</v>
      </c>
      <c r="T25" s="18" t="e">
        <f>ROUND(S25/Q25,PREFERENCES!$D$6)</f>
        <v>#N/A</v>
      </c>
      <c r="U25" s="15" t="e">
        <f>IF(R25=0,0,ROUND((AF25*CHARACTERIZE!$I$3)/(E25*AG25/CHARACTERIZE!$M$3),PREFERENCES!$D$7))</f>
        <v>#N/A</v>
      </c>
      <c r="V25" s="19" t="e">
        <f t="shared" si="2"/>
        <v>#N/A</v>
      </c>
      <c r="W25" s="15" t="e">
        <f t="shared" si="3"/>
        <v>#N/A</v>
      </c>
      <c r="X25" s="15" t="e">
        <f t="shared" si="4"/>
        <v>#N/A</v>
      </c>
      <c r="Y25" s="23" t="e">
        <f t="shared" si="5"/>
        <v>#N/A</v>
      </c>
      <c r="Z25" s="15" t="e">
        <f t="shared" si="6"/>
        <v>#N/A</v>
      </c>
      <c r="AA25" s="15" t="e">
        <f t="shared" si="7"/>
        <v>#N/A</v>
      </c>
      <c r="AB25" s="22"/>
      <c r="AC25" s="4"/>
      <c r="AD25" s="3">
        <f t="shared" si="9"/>
        <v>0</v>
      </c>
      <c r="AE25" s="3" t="e">
        <f t="shared" si="10"/>
        <v>#N/A</v>
      </c>
      <c r="AF25" t="e">
        <f t="shared" si="11"/>
        <v>#N/A</v>
      </c>
      <c r="AG25" t="e">
        <f t="shared" si="12"/>
        <v>#N/A</v>
      </c>
    </row>
    <row r="26" spans="1:33">
      <c r="A26" s="50" t="s">
        <v>303</v>
      </c>
      <c r="B26" s="53"/>
      <c r="C26" s="49"/>
      <c r="D26">
        <v>23</v>
      </c>
      <c r="E26" s="3">
        <v>5.3999999999999999E-2</v>
      </c>
      <c r="F26" s="17">
        <f t="shared" si="8"/>
        <v>0</v>
      </c>
      <c r="G26" s="17">
        <f t="shared" si="0"/>
        <v>0</v>
      </c>
      <c r="H26" s="21"/>
      <c r="I26" s="14" t="e">
        <f>IF(AD26=0,NA(),ROUND(AG26,PREFERENCES!$D$4))</f>
        <v>#N/A</v>
      </c>
      <c r="J26" s="14" t="e">
        <f>ROUND(E26*AG26,PREFERENCES!$D$5)</f>
        <v>#N/A</v>
      </c>
      <c r="K26" s="14" t="e">
        <f>IF(AD26=0,NA(),ROUND(AF26,PREFERENCES!$D$6))</f>
        <v>#N/A</v>
      </c>
      <c r="L26" s="14" t="e">
        <f>IF(J26=0,NA(),ROUND(AF26/J26,PREFERENCES!$D$7))</f>
        <v>#N/A</v>
      </c>
      <c r="M26" s="17" t="e">
        <f t="shared" si="1"/>
        <v>#N/A</v>
      </c>
      <c r="N26" s="14" t="e">
        <f>ROUND(IF($B$6=0,NA(),AF26/$B$6),PREFERENCES!$D$8)</f>
        <v>#N/A</v>
      </c>
      <c r="O26" s="14" t="e">
        <f>ROUND(IF(OR(K26=0,$B$6=0),NA(),$B$6/K26),PREFERENCES!$D$9)</f>
        <v>#N/A</v>
      </c>
      <c r="P26" s="14" t="e">
        <f>ROUND(IF(OR(K26=0,$B$6=0),NA(),$B$6/K26*100),PREFERENCES!$D$10)</f>
        <v>#N/A</v>
      </c>
      <c r="Q26" s="16" t="e">
        <f>IF((AF26*CHARACTERIZE!$I$3)=0,0,CEILING(CHARACTERIZE!$E$3/(AF26*CHARACTERIZE!$I$3),1)*$B$7)</f>
        <v>#N/A</v>
      </c>
      <c r="R26" s="17" t="e">
        <f>ROUND(Q26*E26*AG26/CHARACTERIZE!$M$3/$B$7, PREFERENCES!$D$5)</f>
        <v>#N/A</v>
      </c>
      <c r="S26" s="16" t="e">
        <f>ROUND(Q26*AF26*CHARACTERIZE!$I$3/$B$7,PREFERENCES!$D$6)</f>
        <v>#N/A</v>
      </c>
      <c r="T26" s="18" t="e">
        <f>ROUND(S26/Q26,PREFERENCES!$D$6)</f>
        <v>#N/A</v>
      </c>
      <c r="U26" s="15" t="e">
        <f>IF(R26=0,0,ROUND((AF26*CHARACTERIZE!$I$3)/(E26*AG26/CHARACTERIZE!$M$3),PREFERENCES!$D$7))</f>
        <v>#N/A</v>
      </c>
      <c r="V26" s="19" t="e">
        <f t="shared" si="2"/>
        <v>#N/A</v>
      </c>
      <c r="W26" s="15" t="e">
        <f t="shared" si="3"/>
        <v>#N/A</v>
      </c>
      <c r="X26" s="15" t="e">
        <f t="shared" si="4"/>
        <v>#N/A</v>
      </c>
      <c r="Y26" s="23" t="e">
        <f t="shared" si="5"/>
        <v>#N/A</v>
      </c>
      <c r="Z26" s="15" t="e">
        <f t="shared" si="6"/>
        <v>#N/A</v>
      </c>
      <c r="AA26" s="15" t="e">
        <f t="shared" si="7"/>
        <v>#N/A</v>
      </c>
      <c r="AB26" s="22"/>
      <c r="AC26" s="4"/>
      <c r="AD26" s="3">
        <f t="shared" si="9"/>
        <v>0</v>
      </c>
      <c r="AE26" s="3" t="e">
        <f t="shared" si="10"/>
        <v>#N/A</v>
      </c>
      <c r="AF26" t="e">
        <f t="shared" si="11"/>
        <v>#N/A</v>
      </c>
      <c r="AG26" t="e">
        <f t="shared" si="12"/>
        <v>#N/A</v>
      </c>
    </row>
    <row r="27" spans="1:33">
      <c r="A27" s="49" t="s">
        <v>341</v>
      </c>
      <c r="B27" s="53">
        <f>INDEX(Models!$G$3:$T$1963,$B$3*2-1,C27)</f>
        <v>0</v>
      </c>
      <c r="C27" s="49">
        <v>7</v>
      </c>
      <c r="D27">
        <v>24</v>
      </c>
      <c r="E27" s="3">
        <v>5.6000000000000001E-2</v>
      </c>
      <c r="F27" s="17">
        <f t="shared" si="8"/>
        <v>0</v>
      </c>
      <c r="G27" s="17">
        <f t="shared" si="0"/>
        <v>0</v>
      </c>
      <c r="H27" s="21"/>
      <c r="I27" s="14" t="e">
        <f>IF(AD27=0,NA(),ROUND(AG27,PREFERENCES!$D$4))</f>
        <v>#N/A</v>
      </c>
      <c r="J27" s="14" t="e">
        <f>ROUND(E27*AG27,PREFERENCES!$D$5)</f>
        <v>#N/A</v>
      </c>
      <c r="K27" s="14" t="e">
        <f>IF(AD27=0,NA(),ROUND(AF27,PREFERENCES!$D$6))</f>
        <v>#N/A</v>
      </c>
      <c r="L27" s="14" t="e">
        <f>IF(J27=0,NA(),ROUND(AF27/J27,PREFERENCES!$D$7))</f>
        <v>#N/A</v>
      </c>
      <c r="M27" s="17" t="e">
        <f t="shared" si="1"/>
        <v>#N/A</v>
      </c>
      <c r="N27" s="14" t="e">
        <f>ROUND(IF($B$6=0,NA(),AF27/$B$6),PREFERENCES!$D$8)</f>
        <v>#N/A</v>
      </c>
      <c r="O27" s="14" t="e">
        <f>ROUND(IF(OR(K27=0,$B$6=0),NA(),$B$6/K27),PREFERENCES!$D$9)</f>
        <v>#N/A</v>
      </c>
      <c r="P27" s="14" t="e">
        <f>ROUND(IF(OR(K27=0,$B$6=0),NA(),$B$6/K27*100),PREFERENCES!$D$10)</f>
        <v>#N/A</v>
      </c>
      <c r="Q27" s="16" t="e">
        <f>IF((AF27*CHARACTERIZE!$I$3)=0,0,CEILING(CHARACTERIZE!$E$3/(AF27*CHARACTERIZE!$I$3),1)*$B$7)</f>
        <v>#N/A</v>
      </c>
      <c r="R27" s="17" t="e">
        <f>ROUND(Q27*E27*AG27/CHARACTERIZE!$M$3/$B$7, PREFERENCES!$D$5)</f>
        <v>#N/A</v>
      </c>
      <c r="S27" s="16" t="e">
        <f>ROUND(Q27*AF27*CHARACTERIZE!$I$3/$B$7,PREFERENCES!$D$6)</f>
        <v>#N/A</v>
      </c>
      <c r="T27" s="18" t="e">
        <f>ROUND(S27/Q27,PREFERENCES!$D$6)</f>
        <v>#N/A</v>
      </c>
      <c r="U27" s="15" t="e">
        <f>IF(R27=0,0,ROUND((AF27*CHARACTERIZE!$I$3)/(E27*AG27/CHARACTERIZE!$M$3),PREFERENCES!$D$7))</f>
        <v>#N/A</v>
      </c>
      <c r="V27" s="19" t="e">
        <f t="shared" si="2"/>
        <v>#N/A</v>
      </c>
      <c r="W27" s="15" t="e">
        <f t="shared" si="3"/>
        <v>#N/A</v>
      </c>
      <c r="X27" s="15" t="e">
        <f t="shared" si="4"/>
        <v>#N/A</v>
      </c>
      <c r="Y27" s="23" t="e">
        <f t="shared" si="5"/>
        <v>#N/A</v>
      </c>
      <c r="Z27" s="15" t="e">
        <f t="shared" si="6"/>
        <v>#N/A</v>
      </c>
      <c r="AA27" s="15" t="e">
        <f t="shared" si="7"/>
        <v>#N/A</v>
      </c>
      <c r="AB27" s="22"/>
      <c r="AC27" s="4"/>
      <c r="AD27" s="3">
        <f t="shared" si="9"/>
        <v>0</v>
      </c>
      <c r="AE27" s="3" t="e">
        <f t="shared" si="10"/>
        <v>#N/A</v>
      </c>
      <c r="AF27" t="e">
        <f t="shared" si="11"/>
        <v>#N/A</v>
      </c>
      <c r="AG27" t="e">
        <f t="shared" si="12"/>
        <v>#N/A</v>
      </c>
    </row>
    <row r="28" spans="1:33">
      <c r="A28" s="49" t="s">
        <v>342</v>
      </c>
      <c r="B28" s="53">
        <f>INDEX(Models!$G$3:$T$1963,$B$3*2-1,C28)</f>
        <v>0</v>
      </c>
      <c r="C28" s="49">
        <v>8</v>
      </c>
      <c r="D28">
        <v>25</v>
      </c>
      <c r="E28" s="3">
        <v>5.8000000000000003E-2</v>
      </c>
      <c r="F28" s="17">
        <f t="shared" si="8"/>
        <v>0</v>
      </c>
      <c r="G28" s="17">
        <f t="shared" si="0"/>
        <v>0</v>
      </c>
      <c r="H28" s="21"/>
      <c r="I28" s="14" t="e">
        <f>IF(AD28=0,NA(),ROUND(AG28,PREFERENCES!$D$4))</f>
        <v>#N/A</v>
      </c>
      <c r="J28" s="14" t="e">
        <f>ROUND(E28*AG28,PREFERENCES!$D$5)</f>
        <v>#N/A</v>
      </c>
      <c r="K28" s="14" t="e">
        <f>IF(AD28=0,NA(),ROUND(AF28,PREFERENCES!$D$6))</f>
        <v>#N/A</v>
      </c>
      <c r="L28" s="14" t="e">
        <f>IF(J28=0,NA(),ROUND(AF28/J28,PREFERENCES!$D$7))</f>
        <v>#N/A</v>
      </c>
      <c r="M28" s="17" t="e">
        <f t="shared" si="1"/>
        <v>#N/A</v>
      </c>
      <c r="N28" s="14" t="e">
        <f>ROUND(IF($B$6=0,NA(),AF28/$B$6),PREFERENCES!$D$8)</f>
        <v>#N/A</v>
      </c>
      <c r="O28" s="14" t="e">
        <f>ROUND(IF(OR(K28=0,$B$6=0),NA(),$B$6/K28),PREFERENCES!$D$9)</f>
        <v>#N/A</v>
      </c>
      <c r="P28" s="14" t="e">
        <f>ROUND(IF(OR(K28=0,$B$6=0),NA(),$B$6/K28*100),PREFERENCES!$D$10)</f>
        <v>#N/A</v>
      </c>
      <c r="Q28" s="16" t="e">
        <f>IF((AF28*CHARACTERIZE!$I$3)=0,0,CEILING(CHARACTERIZE!$E$3/(AF28*CHARACTERIZE!$I$3),1)*$B$7)</f>
        <v>#N/A</v>
      </c>
      <c r="R28" s="17" t="e">
        <f>ROUND(Q28*E28*AG28/CHARACTERIZE!$M$3/$B$7, PREFERENCES!$D$5)</f>
        <v>#N/A</v>
      </c>
      <c r="S28" s="16" t="e">
        <f>ROUND(Q28*AF28*CHARACTERIZE!$I$3/$B$7,PREFERENCES!$D$6)</f>
        <v>#N/A</v>
      </c>
      <c r="T28" s="18" t="e">
        <f>ROUND(S28/Q28,PREFERENCES!$D$6)</f>
        <v>#N/A</v>
      </c>
      <c r="U28" s="15" t="e">
        <f>IF(R28=0,0,ROUND((AF28*CHARACTERIZE!$I$3)/(E28*AG28/CHARACTERIZE!$M$3),PREFERENCES!$D$7))</f>
        <v>#N/A</v>
      </c>
      <c r="V28" s="19" t="e">
        <f t="shared" si="2"/>
        <v>#N/A</v>
      </c>
      <c r="W28" s="15" t="e">
        <f t="shared" si="3"/>
        <v>#N/A</v>
      </c>
      <c r="X28" s="15" t="e">
        <f t="shared" si="4"/>
        <v>#N/A</v>
      </c>
      <c r="Y28" s="23" t="e">
        <f t="shared" si="5"/>
        <v>#N/A</v>
      </c>
      <c r="Z28" s="15" t="e">
        <f t="shared" si="6"/>
        <v>#N/A</v>
      </c>
      <c r="AA28" s="15" t="e">
        <f t="shared" si="7"/>
        <v>#N/A</v>
      </c>
      <c r="AB28" s="22"/>
      <c r="AC28" s="4"/>
      <c r="AD28" s="3">
        <f t="shared" si="9"/>
        <v>0</v>
      </c>
      <c r="AE28" s="3" t="e">
        <f t="shared" si="10"/>
        <v>#N/A</v>
      </c>
      <c r="AF28" t="e">
        <f t="shared" si="11"/>
        <v>#N/A</v>
      </c>
      <c r="AG28" t="e">
        <f t="shared" si="12"/>
        <v>#N/A</v>
      </c>
    </row>
    <row r="29" spans="1:33">
      <c r="A29" s="49" t="s">
        <v>40</v>
      </c>
      <c r="B29" s="53">
        <f>INDEX(Models!$G$3:$T$1963,$B$3*2-1,C29)</f>
        <v>0</v>
      </c>
      <c r="C29" s="49">
        <v>9</v>
      </c>
      <c r="D29">
        <v>26</v>
      </c>
      <c r="E29" s="3">
        <v>0.06</v>
      </c>
      <c r="F29" s="17">
        <f t="shared" si="8"/>
        <v>0</v>
      </c>
      <c r="G29" s="17">
        <f t="shared" si="0"/>
        <v>0</v>
      </c>
      <c r="H29" s="21"/>
      <c r="I29" s="14" t="e">
        <f>IF(AD29=0,NA(),ROUND(AG29,PREFERENCES!$D$4))</f>
        <v>#N/A</v>
      </c>
      <c r="J29" s="14" t="e">
        <f>ROUND(E29*AG29,PREFERENCES!$D$5)</f>
        <v>#N/A</v>
      </c>
      <c r="K29" s="14" t="e">
        <f>IF(AD29=0,NA(),ROUND(AF29,PREFERENCES!$D$6))</f>
        <v>#N/A</v>
      </c>
      <c r="L29" s="14" t="e">
        <f>IF(J29=0,NA(),ROUND(AF29/J29,PREFERENCES!$D$7))</f>
        <v>#N/A</v>
      </c>
      <c r="M29" s="17" t="e">
        <f t="shared" si="1"/>
        <v>#N/A</v>
      </c>
      <c r="N29" s="14" t="e">
        <f>ROUND(IF($B$6=0,NA(),AF29/$B$6),PREFERENCES!$D$8)</f>
        <v>#N/A</v>
      </c>
      <c r="O29" s="14" t="e">
        <f>ROUND(IF(OR(K29=0,$B$6=0),NA(),$B$6/K29),PREFERENCES!$D$9)</f>
        <v>#N/A</v>
      </c>
      <c r="P29" s="14" t="e">
        <f>ROUND(IF(OR(K29=0,$B$6=0),NA(),$B$6/K29*100),PREFERENCES!$D$10)</f>
        <v>#N/A</v>
      </c>
      <c r="Q29" s="16" t="e">
        <f>IF((AF29*CHARACTERIZE!$I$3)=0,0,CEILING(CHARACTERIZE!$E$3/(AF29*CHARACTERIZE!$I$3),1)*$B$7)</f>
        <v>#N/A</v>
      </c>
      <c r="R29" s="17" t="e">
        <f>ROUND(Q29*E29*AG29/CHARACTERIZE!$M$3/$B$7, PREFERENCES!$D$5)</f>
        <v>#N/A</v>
      </c>
      <c r="S29" s="16" t="e">
        <f>ROUND(Q29*AF29*CHARACTERIZE!$I$3/$B$7,PREFERENCES!$D$6)</f>
        <v>#N/A</v>
      </c>
      <c r="T29" s="18" t="e">
        <f>ROUND(S29/Q29,PREFERENCES!$D$6)</f>
        <v>#N/A</v>
      </c>
      <c r="U29" s="15" t="e">
        <f>IF(R29=0,0,ROUND((AF29*CHARACTERIZE!$I$3)/(E29*AG29/CHARACTERIZE!$M$3),PREFERENCES!$D$7))</f>
        <v>#N/A</v>
      </c>
      <c r="V29" s="19" t="e">
        <f t="shared" si="2"/>
        <v>#N/A</v>
      </c>
      <c r="W29" s="15" t="e">
        <f t="shared" si="3"/>
        <v>#N/A</v>
      </c>
      <c r="X29" s="15" t="e">
        <f t="shared" si="4"/>
        <v>#N/A</v>
      </c>
      <c r="Y29" s="23" t="e">
        <f t="shared" si="5"/>
        <v>#N/A</v>
      </c>
      <c r="Z29" s="15" t="e">
        <f t="shared" si="6"/>
        <v>#N/A</v>
      </c>
      <c r="AA29" s="15" t="e">
        <f t="shared" si="7"/>
        <v>#N/A</v>
      </c>
      <c r="AB29" s="22"/>
      <c r="AC29" s="4"/>
      <c r="AD29" s="3">
        <f t="shared" si="9"/>
        <v>0</v>
      </c>
      <c r="AE29" s="3" t="e">
        <f t="shared" si="10"/>
        <v>#N/A</v>
      </c>
      <c r="AF29" t="e">
        <f t="shared" si="11"/>
        <v>#N/A</v>
      </c>
      <c r="AG29" t="e">
        <f t="shared" si="12"/>
        <v>#N/A</v>
      </c>
    </row>
    <row r="30" spans="1:33">
      <c r="A30" s="49" t="s">
        <v>343</v>
      </c>
      <c r="B30" s="53">
        <f>INDEX(Models!$G$3:$T$1963,$B$3*2-1,C30)</f>
        <v>0</v>
      </c>
      <c r="C30" s="49">
        <v>10</v>
      </c>
      <c r="D30">
        <v>27</v>
      </c>
      <c r="E30" s="3">
        <v>6.2E-2</v>
      </c>
      <c r="F30" s="17">
        <f t="shared" si="8"/>
        <v>0</v>
      </c>
      <c r="G30" s="17">
        <f t="shared" si="0"/>
        <v>0</v>
      </c>
      <c r="H30" s="21"/>
      <c r="I30" s="14" t="e">
        <f>IF(AD30=0,NA(),ROUND(AG30,PREFERENCES!$D$4))</f>
        <v>#N/A</v>
      </c>
      <c r="J30" s="14" t="e">
        <f>ROUND(E30*AG30,PREFERENCES!$D$5)</f>
        <v>#N/A</v>
      </c>
      <c r="K30" s="14" t="e">
        <f>IF(AD30=0,NA(),ROUND(AF30,PREFERENCES!$D$6))</f>
        <v>#N/A</v>
      </c>
      <c r="L30" s="14" t="e">
        <f>IF(J30=0,NA(),ROUND(AF30/J30,PREFERENCES!$D$7))</f>
        <v>#N/A</v>
      </c>
      <c r="M30" s="17" t="e">
        <f t="shared" si="1"/>
        <v>#N/A</v>
      </c>
      <c r="N30" s="14" t="e">
        <f>ROUND(IF($B$6=0,NA(),AF30/$B$6),PREFERENCES!$D$8)</f>
        <v>#N/A</v>
      </c>
      <c r="O30" s="14" t="e">
        <f>ROUND(IF(OR(K30=0,$B$6=0),NA(),$B$6/K30),PREFERENCES!$D$9)</f>
        <v>#N/A</v>
      </c>
      <c r="P30" s="14" t="e">
        <f>ROUND(IF(OR(K30=0,$B$6=0),NA(),$B$6/K30*100),PREFERENCES!$D$10)</f>
        <v>#N/A</v>
      </c>
      <c r="Q30" s="16" t="e">
        <f>IF((AF30*CHARACTERIZE!$I$3)=0,0,CEILING(CHARACTERIZE!$E$3/(AF30*CHARACTERIZE!$I$3),1)*$B$7)</f>
        <v>#N/A</v>
      </c>
      <c r="R30" s="17" t="e">
        <f>ROUND(Q30*E30*AG30/CHARACTERIZE!$M$3/$B$7, PREFERENCES!$D$5)</f>
        <v>#N/A</v>
      </c>
      <c r="S30" s="16" t="e">
        <f>ROUND(Q30*AF30*CHARACTERIZE!$I$3/$B$7,PREFERENCES!$D$6)</f>
        <v>#N/A</v>
      </c>
      <c r="T30" s="18" t="e">
        <f>ROUND(S30/Q30,PREFERENCES!$D$6)</f>
        <v>#N/A</v>
      </c>
      <c r="U30" s="15" t="e">
        <f>IF(R30=0,0,ROUND((AF30*CHARACTERIZE!$I$3)/(E30*AG30/CHARACTERIZE!$M$3),PREFERENCES!$D$7))</f>
        <v>#N/A</v>
      </c>
      <c r="V30" s="19" t="e">
        <f t="shared" si="2"/>
        <v>#N/A</v>
      </c>
      <c r="W30" s="15" t="e">
        <f t="shared" si="3"/>
        <v>#N/A</v>
      </c>
      <c r="X30" s="15" t="e">
        <f t="shared" si="4"/>
        <v>#N/A</v>
      </c>
      <c r="Y30" s="23" t="e">
        <f t="shared" si="5"/>
        <v>#N/A</v>
      </c>
      <c r="Z30" s="15" t="e">
        <f t="shared" si="6"/>
        <v>#N/A</v>
      </c>
      <c r="AA30" s="15" t="e">
        <f t="shared" si="7"/>
        <v>#N/A</v>
      </c>
      <c r="AB30" s="22"/>
      <c r="AC30" s="4"/>
      <c r="AD30" s="3">
        <f t="shared" si="9"/>
        <v>0</v>
      </c>
      <c r="AE30" s="3" t="e">
        <f t="shared" si="10"/>
        <v>#N/A</v>
      </c>
      <c r="AF30" t="e">
        <f t="shared" si="11"/>
        <v>#N/A</v>
      </c>
      <c r="AG30" t="e">
        <f t="shared" si="12"/>
        <v>#N/A</v>
      </c>
    </row>
    <row r="31" spans="1:33">
      <c r="A31" s="50" t="s">
        <v>370</v>
      </c>
      <c r="B31" s="49"/>
      <c r="C31" s="49"/>
      <c r="D31">
        <v>28</v>
      </c>
      <c r="E31" s="3">
        <v>6.4000000000000001E-2</v>
      </c>
      <c r="F31" s="17">
        <f t="shared" si="8"/>
        <v>0</v>
      </c>
      <c r="G31" s="17">
        <f t="shared" si="0"/>
        <v>0</v>
      </c>
      <c r="H31" s="21"/>
      <c r="I31" s="14" t="e">
        <f>IF(AD31=0,NA(),ROUND(AG31,PREFERENCES!$D$4))</f>
        <v>#N/A</v>
      </c>
      <c r="J31" s="14" t="e">
        <f>ROUND(E31*AG31,PREFERENCES!$D$5)</f>
        <v>#N/A</v>
      </c>
      <c r="K31" s="14" t="e">
        <f>IF(AD31=0,NA(),ROUND(AF31,PREFERENCES!$D$6))</f>
        <v>#N/A</v>
      </c>
      <c r="L31" s="14" t="e">
        <f>IF(J31=0,NA(),ROUND(AF31/J31,PREFERENCES!$D$7))</f>
        <v>#N/A</v>
      </c>
      <c r="M31" s="17" t="e">
        <f t="shared" si="1"/>
        <v>#N/A</v>
      </c>
      <c r="N31" s="14" t="e">
        <f>ROUND(IF($B$6=0,NA(),AF31/$B$6),PREFERENCES!$D$8)</f>
        <v>#N/A</v>
      </c>
      <c r="O31" s="14" t="e">
        <f>ROUND(IF(OR(K31=0,$B$6=0),NA(),$B$6/K31),PREFERENCES!$D$9)</f>
        <v>#N/A</v>
      </c>
      <c r="P31" s="14" t="e">
        <f>ROUND(IF(OR(K31=0,$B$6=0),NA(),$B$6/K31*100),PREFERENCES!$D$10)</f>
        <v>#N/A</v>
      </c>
      <c r="Q31" s="16" t="e">
        <f>IF((AF31*CHARACTERIZE!$I$3)=0,0,CEILING(CHARACTERIZE!$E$3/(AF31*CHARACTERIZE!$I$3),1)*$B$7)</f>
        <v>#N/A</v>
      </c>
      <c r="R31" s="17" t="e">
        <f>ROUND(Q31*E31*AG31/CHARACTERIZE!$M$3/$B$7, PREFERENCES!$D$5)</f>
        <v>#N/A</v>
      </c>
      <c r="S31" s="16" t="e">
        <f>ROUND(Q31*AF31*CHARACTERIZE!$I$3/$B$7,PREFERENCES!$D$6)</f>
        <v>#N/A</v>
      </c>
      <c r="T31" s="18" t="e">
        <f>ROUND(S31/Q31,PREFERENCES!$D$6)</f>
        <v>#N/A</v>
      </c>
      <c r="U31" s="15" t="e">
        <f>IF(R31=0,0,ROUND((AF31*CHARACTERIZE!$I$3)/(E31*AG31/CHARACTERIZE!$M$3),PREFERENCES!$D$7))</f>
        <v>#N/A</v>
      </c>
      <c r="V31" s="19" t="e">
        <f t="shared" si="2"/>
        <v>#N/A</v>
      </c>
      <c r="W31" s="15" t="e">
        <f t="shared" si="3"/>
        <v>#N/A</v>
      </c>
      <c r="X31" s="15" t="e">
        <f t="shared" si="4"/>
        <v>#N/A</v>
      </c>
      <c r="Y31" s="23" t="e">
        <f t="shared" si="5"/>
        <v>#N/A</v>
      </c>
      <c r="Z31" s="15" t="e">
        <f t="shared" si="6"/>
        <v>#N/A</v>
      </c>
      <c r="AA31" s="15" t="e">
        <f t="shared" si="7"/>
        <v>#N/A</v>
      </c>
      <c r="AB31" s="22"/>
      <c r="AC31" s="4"/>
      <c r="AD31" s="3">
        <f t="shared" si="9"/>
        <v>0</v>
      </c>
      <c r="AE31" s="3" t="e">
        <f t="shared" si="10"/>
        <v>#N/A</v>
      </c>
      <c r="AF31" t="e">
        <f t="shared" si="11"/>
        <v>#N/A</v>
      </c>
      <c r="AG31" t="e">
        <f t="shared" si="12"/>
        <v>#N/A</v>
      </c>
    </row>
    <row r="32" spans="1:33">
      <c r="A32" s="49" t="s">
        <v>345</v>
      </c>
      <c r="B32" s="54">
        <f>INDEX(Models!$G$3:$T$1963,$B$3*2-1,C32)</f>
        <v>0</v>
      </c>
      <c r="C32" s="49">
        <v>11</v>
      </c>
      <c r="D32">
        <v>29</v>
      </c>
      <c r="E32" s="3">
        <v>6.5000000000000002E-2</v>
      </c>
      <c r="F32" s="17">
        <f t="shared" si="8"/>
        <v>0</v>
      </c>
      <c r="G32" s="17">
        <f t="shared" si="0"/>
        <v>0</v>
      </c>
      <c r="H32" s="21"/>
      <c r="I32" s="14" t="e">
        <f>IF(AD32=0,NA(),ROUND(AG32,PREFERENCES!$D$4))</f>
        <v>#N/A</v>
      </c>
      <c r="J32" s="14" t="e">
        <f>ROUND(E32*AG32,PREFERENCES!$D$5)</f>
        <v>#N/A</v>
      </c>
      <c r="K32" s="14" t="e">
        <f>IF(AD32=0,NA(),ROUND(AF32,PREFERENCES!$D$6))</f>
        <v>#N/A</v>
      </c>
      <c r="L32" s="14" t="e">
        <f>IF(J32=0,NA(),ROUND(AF32/J32,PREFERENCES!$D$7))</f>
        <v>#N/A</v>
      </c>
      <c r="M32" s="17" t="e">
        <f t="shared" si="1"/>
        <v>#N/A</v>
      </c>
      <c r="N32" s="14" t="e">
        <f>ROUND(IF($B$6=0,NA(),AF32/$B$6),PREFERENCES!$D$8)</f>
        <v>#N/A</v>
      </c>
      <c r="O32" s="14" t="e">
        <f>ROUND(IF(OR(K32=0,$B$6=0),NA(),$B$6/K32),PREFERENCES!$D$9)</f>
        <v>#N/A</v>
      </c>
      <c r="P32" s="14" t="e">
        <f>ROUND(IF(OR(K32=0,$B$6=0),NA(),$B$6/K32*100),PREFERENCES!$D$10)</f>
        <v>#N/A</v>
      </c>
      <c r="Q32" s="16" t="e">
        <f>IF((AF32*CHARACTERIZE!$I$3)=0,0,CEILING(CHARACTERIZE!$E$3/(AF32*CHARACTERIZE!$I$3),1)*$B$7)</f>
        <v>#N/A</v>
      </c>
      <c r="R32" s="17" t="e">
        <f>ROUND(Q32*E32*AG32/CHARACTERIZE!$M$3/$B$7, PREFERENCES!$D$5)</f>
        <v>#N/A</v>
      </c>
      <c r="S32" s="16" t="e">
        <f>ROUND(Q32*AF32*CHARACTERIZE!$I$3/$B$7,PREFERENCES!$D$6)</f>
        <v>#N/A</v>
      </c>
      <c r="T32" s="18" t="e">
        <f>ROUND(S32/Q32,PREFERENCES!$D$6)</f>
        <v>#N/A</v>
      </c>
      <c r="U32" s="15" t="e">
        <f>IF(R32=0,0,ROUND((AF32*CHARACTERIZE!$I$3)/(E32*AG32/CHARACTERIZE!$M$3),PREFERENCES!$D$7))</f>
        <v>#N/A</v>
      </c>
      <c r="V32" s="19" t="e">
        <f t="shared" si="2"/>
        <v>#N/A</v>
      </c>
      <c r="W32" s="15" t="e">
        <f t="shared" si="3"/>
        <v>#N/A</v>
      </c>
      <c r="X32" s="15" t="e">
        <f t="shared" si="4"/>
        <v>#N/A</v>
      </c>
      <c r="Y32" s="23" t="e">
        <f t="shared" si="5"/>
        <v>#N/A</v>
      </c>
      <c r="Z32" s="15" t="e">
        <f t="shared" si="6"/>
        <v>#N/A</v>
      </c>
      <c r="AA32" s="15" t="e">
        <f t="shared" si="7"/>
        <v>#N/A</v>
      </c>
      <c r="AB32" s="22"/>
      <c r="AC32" s="4"/>
      <c r="AD32" s="3">
        <f t="shared" si="9"/>
        <v>0</v>
      </c>
      <c r="AE32" s="3" t="e">
        <f t="shared" si="10"/>
        <v>#N/A</v>
      </c>
      <c r="AF32" t="e">
        <f t="shared" si="11"/>
        <v>#N/A</v>
      </c>
      <c r="AG32" t="e">
        <f t="shared" si="12"/>
        <v>#N/A</v>
      </c>
    </row>
    <row r="33" spans="1:33">
      <c r="A33" s="55" t="s">
        <v>372</v>
      </c>
      <c r="B33" s="56">
        <f>INDEX(Models!$G$3:$T$1963,$B$3*2-1,C33)</f>
        <v>0</v>
      </c>
      <c r="C33" s="49">
        <v>12</v>
      </c>
      <c r="D33">
        <v>30</v>
      </c>
      <c r="E33" s="3">
        <v>6.6000000000000003E-2</v>
      </c>
      <c r="F33" s="17">
        <f t="shared" si="8"/>
        <v>0</v>
      </c>
      <c r="G33" s="17">
        <f t="shared" si="0"/>
        <v>0</v>
      </c>
      <c r="H33" s="21"/>
      <c r="I33" s="14" t="e">
        <f>IF(AD33=0,NA(),ROUND(AG33,PREFERENCES!$D$4))</f>
        <v>#N/A</v>
      </c>
      <c r="J33" s="14" t="e">
        <f>ROUND(E33*AG33,PREFERENCES!$D$5)</f>
        <v>#N/A</v>
      </c>
      <c r="K33" s="14" t="e">
        <f>IF(AD33=0,NA(),ROUND(AF33,PREFERENCES!$D$6))</f>
        <v>#N/A</v>
      </c>
      <c r="L33" s="14" t="e">
        <f>IF(J33=0,NA(),ROUND(AF33/J33,PREFERENCES!$D$7))</f>
        <v>#N/A</v>
      </c>
      <c r="M33" s="17" t="e">
        <f t="shared" si="1"/>
        <v>#N/A</v>
      </c>
      <c r="N33" s="14" t="e">
        <f>ROUND(IF($B$6=0,NA(),AF33/$B$6),PREFERENCES!$D$8)</f>
        <v>#N/A</v>
      </c>
      <c r="O33" s="14" t="e">
        <f>ROUND(IF(OR(K33=0,$B$6=0),NA(),$B$6/K33),PREFERENCES!$D$9)</f>
        <v>#N/A</v>
      </c>
      <c r="P33" s="14" t="e">
        <f>ROUND(IF(OR(K33=0,$B$6=0),NA(),$B$6/K33*100),PREFERENCES!$D$10)</f>
        <v>#N/A</v>
      </c>
      <c r="Q33" s="16" t="e">
        <f>IF((AF33*CHARACTERIZE!$I$3)=0,0,CEILING(CHARACTERIZE!$E$3/(AF33*CHARACTERIZE!$I$3),1)*$B$7)</f>
        <v>#N/A</v>
      </c>
      <c r="R33" s="17" t="e">
        <f>ROUND(Q33*E33*AG33/CHARACTERIZE!$M$3/$B$7, PREFERENCES!$D$5)</f>
        <v>#N/A</v>
      </c>
      <c r="S33" s="16" t="e">
        <f>ROUND(Q33*AF33*CHARACTERIZE!$I$3/$B$7,PREFERENCES!$D$6)</f>
        <v>#N/A</v>
      </c>
      <c r="T33" s="18" t="e">
        <f>ROUND(S33/Q33,PREFERENCES!$D$6)</f>
        <v>#N/A</v>
      </c>
      <c r="U33" s="15" t="e">
        <f>IF(R33=0,0,ROUND((AF33*CHARACTERIZE!$I$3)/(E33*AG33/CHARACTERIZE!$M$3),PREFERENCES!$D$7))</f>
        <v>#N/A</v>
      </c>
      <c r="V33" s="19" t="e">
        <f t="shared" si="2"/>
        <v>#N/A</v>
      </c>
      <c r="W33" s="15" t="e">
        <f t="shared" si="3"/>
        <v>#N/A</v>
      </c>
      <c r="X33" s="15" t="e">
        <f t="shared" si="4"/>
        <v>#N/A</v>
      </c>
      <c r="Y33" s="23" t="e">
        <f t="shared" si="5"/>
        <v>#N/A</v>
      </c>
      <c r="Z33" s="15" t="e">
        <f t="shared" si="6"/>
        <v>#N/A</v>
      </c>
      <c r="AA33" s="15" t="e">
        <f t="shared" si="7"/>
        <v>#N/A</v>
      </c>
      <c r="AB33" s="22"/>
      <c r="AC33" s="4"/>
      <c r="AD33" s="3">
        <f t="shared" si="9"/>
        <v>0</v>
      </c>
      <c r="AE33" s="3" t="e">
        <f t="shared" si="10"/>
        <v>#N/A</v>
      </c>
      <c r="AF33" t="e">
        <f t="shared" si="11"/>
        <v>#N/A</v>
      </c>
      <c r="AG33" t="e">
        <f t="shared" si="12"/>
        <v>#N/A</v>
      </c>
    </row>
    <row r="34" spans="1:33">
      <c r="A34" s="49" t="s">
        <v>27</v>
      </c>
      <c r="B34" s="53">
        <f>INDEX(Models!$G$3:$T$1963,$B$3*2-1,C34)</f>
        <v>0</v>
      </c>
      <c r="C34" s="49">
        <v>13</v>
      </c>
      <c r="D34">
        <v>31</v>
      </c>
      <c r="E34" s="3">
        <v>6.8000000000000005E-2</v>
      </c>
      <c r="F34" s="17">
        <f t="shared" si="8"/>
        <v>0</v>
      </c>
      <c r="G34" s="17">
        <f t="shared" si="0"/>
        <v>0</v>
      </c>
      <c r="H34" s="21"/>
      <c r="I34" s="14" t="e">
        <f>IF(AD34=0,NA(),ROUND(AG34,PREFERENCES!$D$4))</f>
        <v>#N/A</v>
      </c>
      <c r="J34" s="14" t="e">
        <f>ROUND(E34*AG34,PREFERENCES!$D$5)</f>
        <v>#N/A</v>
      </c>
      <c r="K34" s="14" t="e">
        <f>IF(AD34=0,NA(),ROUND(AF34,PREFERENCES!$D$6))</f>
        <v>#N/A</v>
      </c>
      <c r="L34" s="14" t="e">
        <f>IF(J34=0,NA(),ROUND(AF34/J34,PREFERENCES!$D$7))</f>
        <v>#N/A</v>
      </c>
      <c r="M34" s="17" t="e">
        <f t="shared" si="1"/>
        <v>#N/A</v>
      </c>
      <c r="N34" s="14" t="e">
        <f>ROUND(IF($B$6=0,NA(),AF34/$B$6),PREFERENCES!$D$8)</f>
        <v>#N/A</v>
      </c>
      <c r="O34" s="14" t="e">
        <f>ROUND(IF(OR(K34=0,$B$6=0),NA(),$B$6/K34),PREFERENCES!$D$9)</f>
        <v>#N/A</v>
      </c>
      <c r="P34" s="14" t="e">
        <f>ROUND(IF(OR(K34=0,$B$6=0),NA(),$B$6/K34*100),PREFERENCES!$D$10)</f>
        <v>#N/A</v>
      </c>
      <c r="Q34" s="16" t="e">
        <f>IF((AF34*CHARACTERIZE!$I$3)=0,0,CEILING(CHARACTERIZE!$E$3/(AF34*CHARACTERIZE!$I$3),1)*$B$7)</f>
        <v>#N/A</v>
      </c>
      <c r="R34" s="17" t="e">
        <f>ROUND(Q34*E34*AG34/CHARACTERIZE!$M$3/$B$7, PREFERENCES!$D$5)</f>
        <v>#N/A</v>
      </c>
      <c r="S34" s="16" t="e">
        <f>ROUND(Q34*AF34*CHARACTERIZE!$I$3/$B$7,PREFERENCES!$D$6)</f>
        <v>#N/A</v>
      </c>
      <c r="T34" s="18" t="e">
        <f>ROUND(S34/Q34,PREFERENCES!$D$6)</f>
        <v>#N/A</v>
      </c>
      <c r="U34" s="15" t="e">
        <f>IF(R34=0,0,ROUND((AF34*CHARACTERIZE!$I$3)/(E34*AG34/CHARACTERIZE!$M$3),PREFERENCES!$D$7))</f>
        <v>#N/A</v>
      </c>
      <c r="V34" s="19" t="e">
        <f t="shared" si="2"/>
        <v>#N/A</v>
      </c>
      <c r="W34" s="15" t="e">
        <f t="shared" si="3"/>
        <v>#N/A</v>
      </c>
      <c r="X34" s="15" t="e">
        <f t="shared" si="4"/>
        <v>#N/A</v>
      </c>
      <c r="Y34" s="23" t="e">
        <f t="shared" si="5"/>
        <v>#N/A</v>
      </c>
      <c r="Z34" s="15" t="e">
        <f t="shared" si="6"/>
        <v>#N/A</v>
      </c>
      <c r="AA34" s="15" t="e">
        <f t="shared" si="7"/>
        <v>#N/A</v>
      </c>
      <c r="AB34" s="22"/>
      <c r="AC34" s="4"/>
      <c r="AD34" s="3">
        <f t="shared" si="9"/>
        <v>0</v>
      </c>
      <c r="AE34" s="3" t="e">
        <f t="shared" si="10"/>
        <v>#N/A</v>
      </c>
      <c r="AF34" t="e">
        <f t="shared" si="11"/>
        <v>#N/A</v>
      </c>
      <c r="AG34" t="e">
        <f t="shared" si="12"/>
        <v>#N/A</v>
      </c>
    </row>
    <row r="35" spans="1:33">
      <c r="A35" s="52" t="s">
        <v>346</v>
      </c>
      <c r="B35" s="57">
        <f>INDEX(Models!$G$3:$T$1963,$B$3*2-1,C35)</f>
        <v>0</v>
      </c>
      <c r="C35" s="49">
        <v>14</v>
      </c>
      <c r="D35">
        <v>32</v>
      </c>
      <c r="E35" s="3">
        <v>7.0000000000000007E-2</v>
      </c>
      <c r="F35" s="17">
        <f t="shared" si="8"/>
        <v>0</v>
      </c>
      <c r="G35" s="17">
        <f t="shared" si="0"/>
        <v>0</v>
      </c>
      <c r="H35" s="21"/>
      <c r="I35" s="14" t="e">
        <f>IF(AD35=0,NA(),ROUND(AG35,PREFERENCES!$D$4))</f>
        <v>#N/A</v>
      </c>
      <c r="J35" s="14" t="e">
        <f>ROUND(E35*AG35,PREFERENCES!$D$5)</f>
        <v>#N/A</v>
      </c>
      <c r="K35" s="14" t="e">
        <f>IF(AD35=0,NA(),ROUND(AF35,PREFERENCES!$D$6))</f>
        <v>#N/A</v>
      </c>
      <c r="L35" s="14" t="e">
        <f>IF(J35=0,NA(),ROUND(AF35/J35,PREFERENCES!$D$7))</f>
        <v>#N/A</v>
      </c>
      <c r="M35" s="17" t="e">
        <f t="shared" si="1"/>
        <v>#N/A</v>
      </c>
      <c r="N35" s="14" t="e">
        <f>ROUND(IF($B$6=0,NA(),AF35/$B$6),PREFERENCES!$D$8)</f>
        <v>#N/A</v>
      </c>
      <c r="O35" s="14" t="e">
        <f>ROUND(IF(OR(K35=0,$B$6=0),NA(),$B$6/K35),PREFERENCES!$D$9)</f>
        <v>#N/A</v>
      </c>
      <c r="P35" s="14" t="e">
        <f>ROUND(IF(OR(K35=0,$B$6=0),NA(),$B$6/K35*100),PREFERENCES!$D$10)</f>
        <v>#N/A</v>
      </c>
      <c r="Q35" s="16" t="e">
        <f>IF((AF35*CHARACTERIZE!$I$3)=0,0,CEILING(CHARACTERIZE!$E$3/(AF35*CHARACTERIZE!$I$3),1)*$B$7)</f>
        <v>#N/A</v>
      </c>
      <c r="R35" s="17" t="e">
        <f>ROUND(Q35*E35*AG35/CHARACTERIZE!$M$3/$B$7, PREFERENCES!$D$5)</f>
        <v>#N/A</v>
      </c>
      <c r="S35" s="16" t="e">
        <f>ROUND(Q35*AF35*CHARACTERIZE!$I$3/$B$7,PREFERENCES!$D$6)</f>
        <v>#N/A</v>
      </c>
      <c r="T35" s="18" t="e">
        <f>ROUND(S35/Q35,PREFERENCES!$D$6)</f>
        <v>#N/A</v>
      </c>
      <c r="U35" s="15" t="e">
        <f>IF(R35=0,0,ROUND((AF35*CHARACTERIZE!$I$3)/(E35*AG35/CHARACTERIZE!$M$3),PREFERENCES!$D$7))</f>
        <v>#N/A</v>
      </c>
      <c r="V35" s="19" t="e">
        <f t="shared" si="2"/>
        <v>#N/A</v>
      </c>
      <c r="W35" s="15" t="e">
        <f t="shared" si="3"/>
        <v>#N/A</v>
      </c>
      <c r="X35" s="15" t="e">
        <f t="shared" si="4"/>
        <v>#N/A</v>
      </c>
      <c r="Y35" s="23" t="e">
        <f t="shared" si="5"/>
        <v>#N/A</v>
      </c>
      <c r="Z35" s="15" t="e">
        <f t="shared" si="6"/>
        <v>#N/A</v>
      </c>
      <c r="AA35" s="15" t="e">
        <f t="shared" si="7"/>
        <v>#N/A</v>
      </c>
      <c r="AB35" s="22"/>
      <c r="AC35" s="4"/>
      <c r="AD35" s="3">
        <f t="shared" si="9"/>
        <v>0</v>
      </c>
      <c r="AE35" s="3" t="e">
        <f t="shared" si="10"/>
        <v>#N/A</v>
      </c>
      <c r="AF35" t="e">
        <f t="shared" si="11"/>
        <v>#N/A</v>
      </c>
      <c r="AG35" t="e">
        <f t="shared" si="12"/>
        <v>#N/A</v>
      </c>
    </row>
    <row r="36" spans="1:33">
      <c r="D36">
        <v>33</v>
      </c>
      <c r="E36" s="3">
        <v>7.1999999999999995E-2</v>
      </c>
      <c r="F36" s="17">
        <f t="shared" si="8"/>
        <v>0</v>
      </c>
      <c r="G36" s="17">
        <f t="shared" si="0"/>
        <v>0</v>
      </c>
      <c r="H36" s="21"/>
      <c r="I36" s="14" t="e">
        <f>IF(AD36=0,NA(),ROUND(AG36,PREFERENCES!$D$4))</f>
        <v>#N/A</v>
      </c>
      <c r="J36" s="14" t="e">
        <f>ROUND(E36*AG36,PREFERENCES!$D$5)</f>
        <v>#N/A</v>
      </c>
      <c r="K36" s="14" t="e">
        <f>IF(AD36=0,NA(),ROUND(AF36,PREFERENCES!$D$6))</f>
        <v>#N/A</v>
      </c>
      <c r="L36" s="14" t="e">
        <f>IF(J36=0,NA(),ROUND(AF36/J36,PREFERENCES!$D$7))</f>
        <v>#N/A</v>
      </c>
      <c r="M36" s="17" t="e">
        <f t="shared" si="1"/>
        <v>#N/A</v>
      </c>
      <c r="N36" s="14" t="e">
        <f>ROUND(IF($B$6=0,NA(),AF36/$B$6),PREFERENCES!$D$8)</f>
        <v>#N/A</v>
      </c>
      <c r="O36" s="14" t="e">
        <f>ROUND(IF(OR(K36=0,$B$6=0),NA(),$B$6/K36),PREFERENCES!$D$9)</f>
        <v>#N/A</v>
      </c>
      <c r="P36" s="14" t="e">
        <f>ROUND(IF(OR(K36=0,$B$6=0),NA(),$B$6/K36*100),PREFERENCES!$D$10)</f>
        <v>#N/A</v>
      </c>
      <c r="Q36" s="16" t="e">
        <f>IF((AF36*CHARACTERIZE!$I$3)=0,0,CEILING(CHARACTERIZE!$E$3/(AF36*CHARACTERIZE!$I$3),1)*$B$7)</f>
        <v>#N/A</v>
      </c>
      <c r="R36" s="17" t="e">
        <f>ROUND(Q36*E36*AG36/CHARACTERIZE!$M$3/$B$7, PREFERENCES!$D$5)</f>
        <v>#N/A</v>
      </c>
      <c r="S36" s="16" t="e">
        <f>ROUND(Q36*AF36*CHARACTERIZE!$I$3/$B$7,PREFERENCES!$D$6)</f>
        <v>#N/A</v>
      </c>
      <c r="T36" s="18" t="e">
        <f>ROUND(S36/Q36,PREFERENCES!$D$6)</f>
        <v>#N/A</v>
      </c>
      <c r="U36" s="15" t="e">
        <f>IF(R36=0,0,ROUND((AF36*CHARACTERIZE!$I$3)/(E36*AG36/CHARACTERIZE!$M$3),PREFERENCES!$D$7))</f>
        <v>#N/A</v>
      </c>
      <c r="V36" s="19" t="e">
        <f t="shared" si="2"/>
        <v>#N/A</v>
      </c>
      <c r="W36" s="15" t="e">
        <f t="shared" si="3"/>
        <v>#N/A</v>
      </c>
      <c r="X36" s="15" t="e">
        <f t="shared" si="4"/>
        <v>#N/A</v>
      </c>
      <c r="Y36" s="23" t="e">
        <f t="shared" si="5"/>
        <v>#N/A</v>
      </c>
      <c r="Z36" s="15" t="e">
        <f t="shared" si="6"/>
        <v>#N/A</v>
      </c>
      <c r="AA36" s="15" t="e">
        <f t="shared" si="7"/>
        <v>#N/A</v>
      </c>
      <c r="AB36" s="22"/>
      <c r="AC36" s="4"/>
      <c r="AD36" s="3">
        <f t="shared" si="9"/>
        <v>0</v>
      </c>
      <c r="AE36" s="3" t="e">
        <f t="shared" si="10"/>
        <v>#N/A</v>
      </c>
      <c r="AF36" t="e">
        <f t="shared" si="11"/>
        <v>#N/A</v>
      </c>
      <c r="AG36" t="e">
        <f t="shared" si="12"/>
        <v>#N/A</v>
      </c>
    </row>
    <row r="37" spans="1:33">
      <c r="D37">
        <v>34</v>
      </c>
      <c r="E37" s="3">
        <v>7.3999999999999996E-2</v>
      </c>
      <c r="F37" s="17">
        <f t="shared" si="8"/>
        <v>0</v>
      </c>
      <c r="G37" s="17">
        <f t="shared" si="0"/>
        <v>0</v>
      </c>
      <c r="H37" s="21"/>
      <c r="I37" s="14" t="e">
        <f>IF(AD37=0,NA(),ROUND(AG37,PREFERENCES!$D$4))</f>
        <v>#N/A</v>
      </c>
      <c r="J37" s="14" t="e">
        <f>ROUND(E37*AG37,PREFERENCES!$D$5)</f>
        <v>#N/A</v>
      </c>
      <c r="K37" s="14" t="e">
        <f>IF(AD37=0,NA(),ROUND(AF37,PREFERENCES!$D$6))</f>
        <v>#N/A</v>
      </c>
      <c r="L37" s="14" t="e">
        <f>IF(J37=0,NA(),ROUND(AF37/J37,PREFERENCES!$D$7))</f>
        <v>#N/A</v>
      </c>
      <c r="M37" s="17" t="e">
        <f t="shared" si="1"/>
        <v>#N/A</v>
      </c>
      <c r="N37" s="14" t="e">
        <f>ROUND(IF($B$6=0,NA(),AF37/$B$6),PREFERENCES!$D$8)</f>
        <v>#N/A</v>
      </c>
      <c r="O37" s="14" t="e">
        <f>ROUND(IF(OR(K37=0,$B$6=0),NA(),$B$6/K37),PREFERENCES!$D$9)</f>
        <v>#N/A</v>
      </c>
      <c r="P37" s="14" t="e">
        <f>ROUND(IF(OR(K37=0,$B$6=0),NA(),$B$6/K37*100),PREFERENCES!$D$10)</f>
        <v>#N/A</v>
      </c>
      <c r="Q37" s="16" t="e">
        <f>IF((AF37*CHARACTERIZE!$I$3)=0,0,CEILING(CHARACTERIZE!$E$3/(AF37*CHARACTERIZE!$I$3),1)*$B$7)</f>
        <v>#N/A</v>
      </c>
      <c r="R37" s="17" t="e">
        <f>ROUND(Q37*E37*AG37/CHARACTERIZE!$M$3/$B$7, PREFERENCES!$D$5)</f>
        <v>#N/A</v>
      </c>
      <c r="S37" s="16" t="e">
        <f>ROUND(Q37*AF37*CHARACTERIZE!$I$3/$B$7,PREFERENCES!$D$6)</f>
        <v>#N/A</v>
      </c>
      <c r="T37" s="18" t="e">
        <f>ROUND(S37/Q37,PREFERENCES!$D$6)</f>
        <v>#N/A</v>
      </c>
      <c r="U37" s="15" t="e">
        <f>IF(R37=0,0,ROUND((AF37*CHARACTERIZE!$I$3)/(E37*AG37/CHARACTERIZE!$M$3),PREFERENCES!$D$7))</f>
        <v>#N/A</v>
      </c>
      <c r="V37" s="19" t="e">
        <f t="shared" si="2"/>
        <v>#N/A</v>
      </c>
      <c r="W37" s="15" t="e">
        <f t="shared" si="3"/>
        <v>#N/A</v>
      </c>
      <c r="X37" s="15" t="e">
        <f t="shared" si="4"/>
        <v>#N/A</v>
      </c>
      <c r="Y37" s="23" t="e">
        <f t="shared" si="5"/>
        <v>#N/A</v>
      </c>
      <c r="Z37" s="15" t="e">
        <f t="shared" si="6"/>
        <v>#N/A</v>
      </c>
      <c r="AA37" s="15" t="e">
        <f t="shared" si="7"/>
        <v>#N/A</v>
      </c>
      <c r="AB37" s="22"/>
      <c r="AC37" s="4"/>
      <c r="AD37" s="3">
        <f t="shared" si="9"/>
        <v>0</v>
      </c>
      <c r="AE37" s="3" t="e">
        <f t="shared" si="10"/>
        <v>#N/A</v>
      </c>
      <c r="AF37" t="e">
        <f t="shared" si="11"/>
        <v>#N/A</v>
      </c>
      <c r="AG37" t="e">
        <f t="shared" si="12"/>
        <v>#N/A</v>
      </c>
    </row>
    <row r="38" spans="1:33">
      <c r="D38">
        <v>35</v>
      </c>
      <c r="E38" s="3">
        <v>7.4999999999999997E-2</v>
      </c>
      <c r="F38" s="17">
        <f t="shared" si="8"/>
        <v>0</v>
      </c>
      <c r="G38" s="17">
        <f t="shared" si="0"/>
        <v>0</v>
      </c>
      <c r="H38" s="21"/>
      <c r="I38" s="14" t="e">
        <f>IF(AD38=0,NA(),ROUND(AG38,PREFERENCES!$D$4))</f>
        <v>#N/A</v>
      </c>
      <c r="J38" s="14" t="e">
        <f>ROUND(E38*AG38,PREFERENCES!$D$5)</f>
        <v>#N/A</v>
      </c>
      <c r="K38" s="14" t="e">
        <f>IF(AD38=0,NA(),ROUND(AF38,PREFERENCES!$D$6))</f>
        <v>#N/A</v>
      </c>
      <c r="L38" s="14" t="e">
        <f>IF(J38=0,NA(),ROUND(AF38/J38,PREFERENCES!$D$7))</f>
        <v>#N/A</v>
      </c>
      <c r="M38" s="17" t="e">
        <f t="shared" si="1"/>
        <v>#N/A</v>
      </c>
      <c r="N38" s="14" t="e">
        <f>ROUND(IF($B$6=0,NA(),AF38/$B$6),PREFERENCES!$D$8)</f>
        <v>#N/A</v>
      </c>
      <c r="O38" s="14" t="e">
        <f>ROUND(IF(OR(K38=0,$B$6=0),NA(),$B$6/K38),PREFERENCES!$D$9)</f>
        <v>#N/A</v>
      </c>
      <c r="P38" s="14" t="e">
        <f>ROUND(IF(OR(K38=0,$B$6=0),NA(),$B$6/K38*100),PREFERENCES!$D$10)</f>
        <v>#N/A</v>
      </c>
      <c r="Q38" s="16" t="e">
        <f>IF((AF38*CHARACTERIZE!$I$3)=0,0,CEILING(CHARACTERIZE!$E$3/(AF38*CHARACTERIZE!$I$3),1)*$B$7)</f>
        <v>#N/A</v>
      </c>
      <c r="R38" s="17" t="e">
        <f>ROUND(Q38*E38*AG38/CHARACTERIZE!$M$3/$B$7, PREFERENCES!$D$5)</f>
        <v>#N/A</v>
      </c>
      <c r="S38" s="16" t="e">
        <f>ROUND(Q38*AF38*CHARACTERIZE!$I$3/$B$7,PREFERENCES!$D$6)</f>
        <v>#N/A</v>
      </c>
      <c r="T38" s="18" t="e">
        <f>ROUND(S38/Q38,PREFERENCES!$D$6)</f>
        <v>#N/A</v>
      </c>
      <c r="U38" s="15" t="e">
        <f>IF(R38=0,0,ROUND((AF38*CHARACTERIZE!$I$3)/(E38*AG38/CHARACTERIZE!$M$3),PREFERENCES!$D$7))</f>
        <v>#N/A</v>
      </c>
      <c r="V38" s="19" t="e">
        <f t="shared" si="2"/>
        <v>#N/A</v>
      </c>
      <c r="W38" s="15" t="e">
        <f t="shared" si="3"/>
        <v>#N/A</v>
      </c>
      <c r="X38" s="15" t="e">
        <f t="shared" si="4"/>
        <v>#N/A</v>
      </c>
      <c r="Y38" s="23" t="e">
        <f t="shared" si="5"/>
        <v>#N/A</v>
      </c>
      <c r="Z38" s="15" t="e">
        <f t="shared" si="6"/>
        <v>#N/A</v>
      </c>
      <c r="AA38" s="15" t="e">
        <f t="shared" si="7"/>
        <v>#N/A</v>
      </c>
      <c r="AB38" s="22"/>
      <c r="AC38" s="4"/>
      <c r="AD38" s="3">
        <f t="shared" si="9"/>
        <v>0</v>
      </c>
      <c r="AE38" s="3" t="e">
        <f t="shared" si="10"/>
        <v>#N/A</v>
      </c>
      <c r="AF38" t="e">
        <f t="shared" si="11"/>
        <v>#N/A</v>
      </c>
      <c r="AG38" t="e">
        <f t="shared" si="12"/>
        <v>#N/A</v>
      </c>
    </row>
    <row r="39" spans="1:33">
      <c r="A39" s="10" t="s">
        <v>369</v>
      </c>
      <c r="B39">
        <f>IF(AND(B13&lt;&gt;0,B14=0,B15=0),3,IF(AND(B13&lt;&gt;0,B14&lt;&gt;0,B15=0),4,IF(AND(B13&lt;&gt;0,B15&lt;&gt;0),5,IF(B8=1,1,2))))</f>
        <v>2</v>
      </c>
      <c r="D39">
        <v>36</v>
      </c>
      <c r="E39" s="3">
        <v>7.5999999999999998E-2</v>
      </c>
      <c r="F39" s="17">
        <f t="shared" si="8"/>
        <v>0</v>
      </c>
      <c r="G39" s="17">
        <f t="shared" si="0"/>
        <v>0</v>
      </c>
      <c r="H39" s="21"/>
      <c r="I39" s="14" t="e">
        <f>IF(AD39=0,NA(),ROUND(AG39,PREFERENCES!$D$4))</f>
        <v>#N/A</v>
      </c>
      <c r="J39" s="14" t="e">
        <f>ROUND(E39*AG39,PREFERENCES!$D$5)</f>
        <v>#N/A</v>
      </c>
      <c r="K39" s="14" t="e">
        <f>IF(AD39=0,NA(),ROUND(AF39,PREFERENCES!$D$6))</f>
        <v>#N/A</v>
      </c>
      <c r="L39" s="14" t="e">
        <f>IF(J39=0,NA(),ROUND(AF39/J39,PREFERENCES!$D$7))</f>
        <v>#N/A</v>
      </c>
      <c r="M39" s="17" t="e">
        <f t="shared" si="1"/>
        <v>#N/A</v>
      </c>
      <c r="N39" s="14" t="e">
        <f>ROUND(IF($B$6=0,NA(),AF39/$B$6),PREFERENCES!$D$8)</f>
        <v>#N/A</v>
      </c>
      <c r="O39" s="14" t="e">
        <f>ROUND(IF(OR(K39=0,$B$6=0),NA(),$B$6/K39),PREFERENCES!$D$9)</f>
        <v>#N/A</v>
      </c>
      <c r="P39" s="14" t="e">
        <f>ROUND(IF(OR(K39=0,$B$6=0),NA(),$B$6/K39*100),PREFERENCES!$D$10)</f>
        <v>#N/A</v>
      </c>
      <c r="Q39" s="16" t="e">
        <f>IF((AF39*CHARACTERIZE!$I$3)=0,0,CEILING(CHARACTERIZE!$E$3/(AF39*CHARACTERIZE!$I$3),1)*$B$7)</f>
        <v>#N/A</v>
      </c>
      <c r="R39" s="17" t="e">
        <f>ROUND(Q39*E39*AG39/CHARACTERIZE!$M$3/$B$7, PREFERENCES!$D$5)</f>
        <v>#N/A</v>
      </c>
      <c r="S39" s="16" t="e">
        <f>ROUND(Q39*AF39*CHARACTERIZE!$I$3/$B$7,PREFERENCES!$D$6)</f>
        <v>#N/A</v>
      </c>
      <c r="T39" s="18" t="e">
        <f>ROUND(S39/Q39,PREFERENCES!$D$6)</f>
        <v>#N/A</v>
      </c>
      <c r="U39" s="15" t="e">
        <f>IF(R39=0,0,ROUND((AF39*CHARACTERIZE!$I$3)/(E39*AG39/CHARACTERIZE!$M$3),PREFERENCES!$D$7))</f>
        <v>#N/A</v>
      </c>
      <c r="V39" s="19" t="e">
        <f t="shared" si="2"/>
        <v>#N/A</v>
      </c>
      <c r="W39" s="15" t="e">
        <f t="shared" si="3"/>
        <v>#N/A</v>
      </c>
      <c r="X39" s="15" t="e">
        <f t="shared" si="4"/>
        <v>#N/A</v>
      </c>
      <c r="Y39" s="23" t="e">
        <f t="shared" si="5"/>
        <v>#N/A</v>
      </c>
      <c r="Z39" s="15" t="e">
        <f t="shared" si="6"/>
        <v>#N/A</v>
      </c>
      <c r="AA39" s="15" t="e">
        <f t="shared" si="7"/>
        <v>#N/A</v>
      </c>
      <c r="AB39" s="22"/>
      <c r="AC39" s="4"/>
      <c r="AD39" s="3">
        <f t="shared" si="9"/>
        <v>0</v>
      </c>
      <c r="AE39" s="3" t="e">
        <f t="shared" si="10"/>
        <v>#N/A</v>
      </c>
      <c r="AF39" t="e">
        <f t="shared" si="11"/>
        <v>#N/A</v>
      </c>
      <c r="AG39" t="e">
        <f t="shared" si="12"/>
        <v>#N/A</v>
      </c>
    </row>
    <row r="40" spans="1:33">
      <c r="B40" t="str">
        <f>IF(AND(B35=0,B3&gt;1),"Tc (ºC)","Tj (ºC)")</f>
        <v>Tj (ºC)</v>
      </c>
      <c r="D40">
        <v>37</v>
      </c>
      <c r="E40" s="3">
        <v>7.8E-2</v>
      </c>
      <c r="F40" s="17">
        <f t="shared" si="8"/>
        <v>0</v>
      </c>
      <c r="G40" s="17">
        <f t="shared" si="0"/>
        <v>0</v>
      </c>
      <c r="H40" s="21"/>
      <c r="I40" s="14" t="e">
        <f>IF(AD40=0,NA(),ROUND(AG40,PREFERENCES!$D$4))</f>
        <v>#N/A</v>
      </c>
      <c r="J40" s="14" t="e">
        <f>ROUND(E40*AG40,PREFERENCES!$D$5)</f>
        <v>#N/A</v>
      </c>
      <c r="K40" s="14" t="e">
        <f>IF(AD40=0,NA(),ROUND(AF40,PREFERENCES!$D$6))</f>
        <v>#N/A</v>
      </c>
      <c r="L40" s="14" t="e">
        <f>IF(J40=0,NA(),ROUND(AF40/J40,PREFERENCES!$D$7))</f>
        <v>#N/A</v>
      </c>
      <c r="M40" s="17" t="e">
        <f t="shared" si="1"/>
        <v>#N/A</v>
      </c>
      <c r="N40" s="14" t="e">
        <f>ROUND(IF($B$6=0,NA(),AF40/$B$6),PREFERENCES!$D$8)</f>
        <v>#N/A</v>
      </c>
      <c r="O40" s="14" t="e">
        <f>ROUND(IF(OR(K40=0,$B$6=0),NA(),$B$6/K40),PREFERENCES!$D$9)</f>
        <v>#N/A</v>
      </c>
      <c r="P40" s="14" t="e">
        <f>ROUND(IF(OR(K40=0,$B$6=0),NA(),$B$6/K40*100),PREFERENCES!$D$10)</f>
        <v>#N/A</v>
      </c>
      <c r="Q40" s="16" t="e">
        <f>IF((AF40*CHARACTERIZE!$I$3)=0,0,CEILING(CHARACTERIZE!$E$3/(AF40*CHARACTERIZE!$I$3),1)*$B$7)</f>
        <v>#N/A</v>
      </c>
      <c r="R40" s="17" t="e">
        <f>ROUND(Q40*E40*AG40/CHARACTERIZE!$M$3/$B$7, PREFERENCES!$D$5)</f>
        <v>#N/A</v>
      </c>
      <c r="S40" s="16" t="e">
        <f>ROUND(Q40*AF40*CHARACTERIZE!$I$3/$B$7,PREFERENCES!$D$6)</f>
        <v>#N/A</v>
      </c>
      <c r="T40" s="18" t="e">
        <f>ROUND(S40/Q40,PREFERENCES!$D$6)</f>
        <v>#N/A</v>
      </c>
      <c r="U40" s="15" t="e">
        <f>IF(R40=0,0,ROUND((AF40*CHARACTERIZE!$I$3)/(E40*AG40/CHARACTERIZE!$M$3),PREFERENCES!$D$7))</f>
        <v>#N/A</v>
      </c>
      <c r="V40" s="19" t="e">
        <f t="shared" si="2"/>
        <v>#N/A</v>
      </c>
      <c r="W40" s="15" t="e">
        <f t="shared" si="3"/>
        <v>#N/A</v>
      </c>
      <c r="X40" s="15" t="e">
        <f t="shared" si="4"/>
        <v>#N/A</v>
      </c>
      <c r="Y40" s="23" t="e">
        <f t="shared" si="5"/>
        <v>#N/A</v>
      </c>
      <c r="Z40" s="15" t="e">
        <f t="shared" si="6"/>
        <v>#N/A</v>
      </c>
      <c r="AA40" s="15" t="e">
        <f t="shared" si="7"/>
        <v>#N/A</v>
      </c>
      <c r="AB40" s="22"/>
      <c r="AC40" s="4"/>
      <c r="AD40" s="3">
        <f t="shared" si="9"/>
        <v>0</v>
      </c>
      <c r="AE40" s="3" t="e">
        <f t="shared" si="10"/>
        <v>#N/A</v>
      </c>
      <c r="AF40" t="e">
        <f t="shared" si="11"/>
        <v>#N/A</v>
      </c>
      <c r="AG40" t="e">
        <f t="shared" si="12"/>
        <v>#N/A</v>
      </c>
    </row>
    <row r="41" spans="1:33">
      <c r="B41" s="10" t="str">
        <f>IF(AND(B35=0,B3&gt;1),"Tc (ºC)","Tsp (ºC)")</f>
        <v>Tsp (ºC)</v>
      </c>
      <c r="D41">
        <v>38</v>
      </c>
      <c r="E41" s="3">
        <v>0.08</v>
      </c>
      <c r="F41" s="17">
        <f t="shared" si="8"/>
        <v>0</v>
      </c>
      <c r="G41" s="17">
        <f t="shared" si="0"/>
        <v>0</v>
      </c>
      <c r="H41" s="21"/>
      <c r="I41" s="14" t="e">
        <f>IF(AD41=0,NA(),ROUND(AG41,PREFERENCES!$D$4))</f>
        <v>#N/A</v>
      </c>
      <c r="J41" s="14" t="e">
        <f>ROUND(E41*AG41,PREFERENCES!$D$5)</f>
        <v>#N/A</v>
      </c>
      <c r="K41" s="14" t="e">
        <f>IF(AD41=0,NA(),ROUND(AF41,PREFERENCES!$D$6))</f>
        <v>#N/A</v>
      </c>
      <c r="L41" s="14" t="e">
        <f>IF(J41=0,NA(),ROUND(AF41/J41,PREFERENCES!$D$7))</f>
        <v>#N/A</v>
      </c>
      <c r="M41" s="17" t="e">
        <f t="shared" si="1"/>
        <v>#N/A</v>
      </c>
      <c r="N41" s="14" t="e">
        <f>ROUND(IF($B$6=0,NA(),AF41/$B$6),PREFERENCES!$D$8)</f>
        <v>#N/A</v>
      </c>
      <c r="O41" s="14" t="e">
        <f>ROUND(IF(OR(K41=0,$B$6=0),NA(),$B$6/K41),PREFERENCES!$D$9)</f>
        <v>#N/A</v>
      </c>
      <c r="P41" s="14" t="e">
        <f>ROUND(IF(OR(K41=0,$B$6=0),NA(),$B$6/K41*100),PREFERENCES!$D$10)</f>
        <v>#N/A</v>
      </c>
      <c r="Q41" s="16" t="e">
        <f>IF((AF41*CHARACTERIZE!$I$3)=0,0,CEILING(CHARACTERIZE!$E$3/(AF41*CHARACTERIZE!$I$3),1)*$B$7)</f>
        <v>#N/A</v>
      </c>
      <c r="R41" s="17" t="e">
        <f>ROUND(Q41*E41*AG41/CHARACTERIZE!$M$3/$B$7, PREFERENCES!$D$5)</f>
        <v>#N/A</v>
      </c>
      <c r="S41" s="16" t="e">
        <f>ROUND(Q41*AF41*CHARACTERIZE!$I$3/$B$7,PREFERENCES!$D$6)</f>
        <v>#N/A</v>
      </c>
      <c r="T41" s="18" t="e">
        <f>ROUND(S41/Q41,PREFERENCES!$D$6)</f>
        <v>#N/A</v>
      </c>
      <c r="U41" s="15" t="e">
        <f>IF(R41=0,0,ROUND((AF41*CHARACTERIZE!$I$3)/(E41*AG41/CHARACTERIZE!$M$3),PREFERENCES!$D$7))</f>
        <v>#N/A</v>
      </c>
      <c r="V41" s="19" t="e">
        <f t="shared" si="2"/>
        <v>#N/A</v>
      </c>
      <c r="W41" s="15" t="e">
        <f t="shared" si="3"/>
        <v>#N/A</v>
      </c>
      <c r="X41" s="15" t="e">
        <f t="shared" si="4"/>
        <v>#N/A</v>
      </c>
      <c r="Y41" s="23" t="e">
        <f t="shared" si="5"/>
        <v>#N/A</v>
      </c>
      <c r="Z41" s="15" t="e">
        <f t="shared" si="6"/>
        <v>#N/A</v>
      </c>
      <c r="AA41" s="15" t="e">
        <f t="shared" si="7"/>
        <v>#N/A</v>
      </c>
      <c r="AB41" s="22"/>
      <c r="AC41" s="4"/>
      <c r="AD41" s="3">
        <f t="shared" si="9"/>
        <v>0</v>
      </c>
      <c r="AE41" s="3" t="e">
        <f t="shared" si="10"/>
        <v>#N/A</v>
      </c>
      <c r="AF41" t="e">
        <f t="shared" si="11"/>
        <v>#N/A</v>
      </c>
      <c r="AG41" t="e">
        <f t="shared" si="12"/>
        <v>#N/A</v>
      </c>
    </row>
    <row r="42" spans="1:33">
      <c r="D42">
        <v>39</v>
      </c>
      <c r="E42" s="3">
        <v>8.2000000000000003E-2</v>
      </c>
      <c r="F42" s="17">
        <f t="shared" si="8"/>
        <v>0</v>
      </c>
      <c r="G42" s="17">
        <f t="shared" si="0"/>
        <v>0</v>
      </c>
      <c r="H42" s="21"/>
      <c r="I42" s="14" t="e">
        <f>IF(AD42=0,NA(),ROUND(AG42,PREFERENCES!$D$4))</f>
        <v>#N/A</v>
      </c>
      <c r="J42" s="14" t="e">
        <f>ROUND(E42*AG42,PREFERENCES!$D$5)</f>
        <v>#N/A</v>
      </c>
      <c r="K42" s="14" t="e">
        <f>IF(AD42=0,NA(),ROUND(AF42,PREFERENCES!$D$6))</f>
        <v>#N/A</v>
      </c>
      <c r="L42" s="14" t="e">
        <f>IF(J42=0,NA(),ROUND(AF42/J42,PREFERENCES!$D$7))</f>
        <v>#N/A</v>
      </c>
      <c r="M42" s="17" t="e">
        <f t="shared" si="1"/>
        <v>#N/A</v>
      </c>
      <c r="N42" s="14" t="e">
        <f>ROUND(IF($B$6=0,NA(),AF42/$B$6),PREFERENCES!$D$8)</f>
        <v>#N/A</v>
      </c>
      <c r="O42" s="14" t="e">
        <f>ROUND(IF(OR(K42=0,$B$6=0),NA(),$B$6/K42),PREFERENCES!$D$9)</f>
        <v>#N/A</v>
      </c>
      <c r="P42" s="14" t="e">
        <f>ROUND(IF(OR(K42=0,$B$6=0),NA(),$B$6/K42*100),PREFERENCES!$D$10)</f>
        <v>#N/A</v>
      </c>
      <c r="Q42" s="16" t="e">
        <f>IF((AF42*CHARACTERIZE!$I$3)=0,0,CEILING(CHARACTERIZE!$E$3/(AF42*CHARACTERIZE!$I$3),1)*$B$7)</f>
        <v>#N/A</v>
      </c>
      <c r="R42" s="17" t="e">
        <f>ROUND(Q42*E42*AG42/CHARACTERIZE!$M$3/$B$7, PREFERENCES!$D$5)</f>
        <v>#N/A</v>
      </c>
      <c r="S42" s="16" t="e">
        <f>ROUND(Q42*AF42*CHARACTERIZE!$I$3/$B$7,PREFERENCES!$D$6)</f>
        <v>#N/A</v>
      </c>
      <c r="T42" s="18" t="e">
        <f>ROUND(S42/Q42,PREFERENCES!$D$6)</f>
        <v>#N/A</v>
      </c>
      <c r="U42" s="15" t="e">
        <f>IF(R42=0,0,ROUND((AF42*CHARACTERIZE!$I$3)/(E42*AG42/CHARACTERIZE!$M$3),PREFERENCES!$D$7))</f>
        <v>#N/A</v>
      </c>
      <c r="V42" s="19" t="e">
        <f t="shared" si="2"/>
        <v>#N/A</v>
      </c>
      <c r="W42" s="15" t="e">
        <f t="shared" si="3"/>
        <v>#N/A</v>
      </c>
      <c r="X42" s="15" t="e">
        <f t="shared" si="4"/>
        <v>#N/A</v>
      </c>
      <c r="Y42" s="23" t="e">
        <f t="shared" si="5"/>
        <v>#N/A</v>
      </c>
      <c r="Z42" s="15" t="e">
        <f t="shared" si="6"/>
        <v>#N/A</v>
      </c>
      <c r="AA42" s="15" t="e">
        <f t="shared" si="7"/>
        <v>#N/A</v>
      </c>
      <c r="AB42" s="22"/>
      <c r="AC42" s="4"/>
      <c r="AD42" s="3">
        <f t="shared" si="9"/>
        <v>0</v>
      </c>
      <c r="AE42" s="3" t="e">
        <f t="shared" si="10"/>
        <v>#N/A</v>
      </c>
      <c r="AF42" t="e">
        <f t="shared" si="11"/>
        <v>#N/A</v>
      </c>
      <c r="AG42" t="e">
        <f t="shared" si="12"/>
        <v>#N/A</v>
      </c>
    </row>
    <row r="43" spans="1:33">
      <c r="D43">
        <v>40</v>
      </c>
      <c r="E43" s="3">
        <v>8.4000000000000005E-2</v>
      </c>
      <c r="F43" s="17">
        <f t="shared" si="8"/>
        <v>0</v>
      </c>
      <c r="G43" s="17">
        <f t="shared" si="0"/>
        <v>0</v>
      </c>
      <c r="H43" s="21"/>
      <c r="I43" s="14" t="e">
        <f>IF(AD43=0,NA(),ROUND(AG43,PREFERENCES!$D$4))</f>
        <v>#N/A</v>
      </c>
      <c r="J43" s="14" t="e">
        <f>ROUND(E43*AG43,PREFERENCES!$D$5)</f>
        <v>#N/A</v>
      </c>
      <c r="K43" s="14" t="e">
        <f>IF(AD43=0,NA(),ROUND(AF43,PREFERENCES!$D$6))</f>
        <v>#N/A</v>
      </c>
      <c r="L43" s="14" t="e">
        <f>IF(J43=0,NA(),ROUND(AF43/J43,PREFERENCES!$D$7))</f>
        <v>#N/A</v>
      </c>
      <c r="M43" s="17" t="e">
        <f t="shared" si="1"/>
        <v>#N/A</v>
      </c>
      <c r="N43" s="14" t="e">
        <f>ROUND(IF($B$6=0,NA(),AF43/$B$6),PREFERENCES!$D$8)</f>
        <v>#N/A</v>
      </c>
      <c r="O43" s="14" t="e">
        <f>ROUND(IF(OR(K43=0,$B$6=0),NA(),$B$6/K43),PREFERENCES!$D$9)</f>
        <v>#N/A</v>
      </c>
      <c r="P43" s="14" t="e">
        <f>ROUND(IF(OR(K43=0,$B$6=0),NA(),$B$6/K43*100),PREFERENCES!$D$10)</f>
        <v>#N/A</v>
      </c>
      <c r="Q43" s="16" t="e">
        <f>IF((AF43*CHARACTERIZE!$I$3)=0,0,CEILING(CHARACTERIZE!$E$3/(AF43*CHARACTERIZE!$I$3),1)*$B$7)</f>
        <v>#N/A</v>
      </c>
      <c r="R43" s="17" t="e">
        <f>ROUND(Q43*E43*AG43/CHARACTERIZE!$M$3/$B$7, PREFERENCES!$D$5)</f>
        <v>#N/A</v>
      </c>
      <c r="S43" s="16" t="e">
        <f>ROUND(Q43*AF43*CHARACTERIZE!$I$3/$B$7,PREFERENCES!$D$6)</f>
        <v>#N/A</v>
      </c>
      <c r="T43" s="18" t="e">
        <f>ROUND(S43/Q43,PREFERENCES!$D$6)</f>
        <v>#N/A</v>
      </c>
      <c r="U43" s="15" t="e">
        <f>IF(R43=0,0,ROUND((AF43*CHARACTERIZE!$I$3)/(E43*AG43/CHARACTERIZE!$M$3),PREFERENCES!$D$7))</f>
        <v>#N/A</v>
      </c>
      <c r="V43" s="19" t="e">
        <f t="shared" si="2"/>
        <v>#N/A</v>
      </c>
      <c r="W43" s="15" t="e">
        <f t="shared" si="3"/>
        <v>#N/A</v>
      </c>
      <c r="X43" s="15" t="e">
        <f t="shared" si="4"/>
        <v>#N/A</v>
      </c>
      <c r="Y43" s="23" t="e">
        <f t="shared" si="5"/>
        <v>#N/A</v>
      </c>
      <c r="Z43" s="15" t="e">
        <f t="shared" si="6"/>
        <v>#N/A</v>
      </c>
      <c r="AA43" s="15" t="e">
        <f t="shared" si="7"/>
        <v>#N/A</v>
      </c>
      <c r="AB43" s="22"/>
      <c r="AC43" s="4"/>
      <c r="AD43" s="3">
        <f t="shared" si="9"/>
        <v>0</v>
      </c>
      <c r="AE43" s="3" t="e">
        <f t="shared" si="10"/>
        <v>#N/A</v>
      </c>
      <c r="AF43" t="e">
        <f t="shared" si="11"/>
        <v>#N/A</v>
      </c>
      <c r="AG43" t="e">
        <f t="shared" si="12"/>
        <v>#N/A</v>
      </c>
    </row>
    <row r="44" spans="1:33">
      <c r="D44">
        <v>41</v>
      </c>
      <c r="E44" s="3">
        <v>8.5999999999999993E-2</v>
      </c>
      <c r="F44" s="17">
        <f t="shared" si="8"/>
        <v>0</v>
      </c>
      <c r="G44" s="17">
        <f t="shared" si="0"/>
        <v>0</v>
      </c>
      <c r="H44" s="21"/>
      <c r="I44" s="14" t="e">
        <f>IF(AD44=0,NA(),ROUND(AG44,PREFERENCES!$D$4))</f>
        <v>#N/A</v>
      </c>
      <c r="J44" s="14" t="e">
        <f>ROUND(E44*AG44,PREFERENCES!$D$5)</f>
        <v>#N/A</v>
      </c>
      <c r="K44" s="14" t="e">
        <f>IF(AD44=0,NA(),ROUND(AF44,PREFERENCES!$D$6))</f>
        <v>#N/A</v>
      </c>
      <c r="L44" s="14" t="e">
        <f>IF(J44=0,NA(),ROUND(AF44/J44,PREFERENCES!$D$7))</f>
        <v>#N/A</v>
      </c>
      <c r="M44" s="17" t="e">
        <f t="shared" si="1"/>
        <v>#N/A</v>
      </c>
      <c r="N44" s="14" t="e">
        <f>ROUND(IF($B$6=0,NA(),AF44/$B$6),PREFERENCES!$D$8)</f>
        <v>#N/A</v>
      </c>
      <c r="O44" s="14" t="e">
        <f>ROUND(IF(OR(K44=0,$B$6=0),NA(),$B$6/K44),PREFERENCES!$D$9)</f>
        <v>#N/A</v>
      </c>
      <c r="P44" s="14" t="e">
        <f>ROUND(IF(OR(K44=0,$B$6=0),NA(),$B$6/K44*100),PREFERENCES!$D$10)</f>
        <v>#N/A</v>
      </c>
      <c r="Q44" s="16" t="e">
        <f>IF((AF44*CHARACTERIZE!$I$3)=0,0,CEILING(CHARACTERIZE!$E$3/(AF44*CHARACTERIZE!$I$3),1)*$B$7)</f>
        <v>#N/A</v>
      </c>
      <c r="R44" s="17" t="e">
        <f>ROUND(Q44*E44*AG44/CHARACTERIZE!$M$3/$B$7, PREFERENCES!$D$5)</f>
        <v>#N/A</v>
      </c>
      <c r="S44" s="16" t="e">
        <f>ROUND(Q44*AF44*CHARACTERIZE!$I$3/$B$7,PREFERENCES!$D$6)</f>
        <v>#N/A</v>
      </c>
      <c r="T44" s="18" t="e">
        <f>ROUND(S44/Q44,PREFERENCES!$D$6)</f>
        <v>#N/A</v>
      </c>
      <c r="U44" s="15" t="e">
        <f>IF(R44=0,0,ROUND((AF44*CHARACTERIZE!$I$3)/(E44*AG44/CHARACTERIZE!$M$3),PREFERENCES!$D$7))</f>
        <v>#N/A</v>
      </c>
      <c r="V44" s="19" t="e">
        <f t="shared" si="2"/>
        <v>#N/A</v>
      </c>
      <c r="W44" s="15" t="e">
        <f t="shared" si="3"/>
        <v>#N/A</v>
      </c>
      <c r="X44" s="15" t="e">
        <f t="shared" si="4"/>
        <v>#N/A</v>
      </c>
      <c r="Y44" s="23" t="e">
        <f t="shared" si="5"/>
        <v>#N/A</v>
      </c>
      <c r="Z44" s="15" t="e">
        <f t="shared" si="6"/>
        <v>#N/A</v>
      </c>
      <c r="AA44" s="15" t="e">
        <f t="shared" si="7"/>
        <v>#N/A</v>
      </c>
      <c r="AB44" s="22"/>
      <c r="AC44" s="4"/>
      <c r="AD44" s="3">
        <f t="shared" si="9"/>
        <v>0</v>
      </c>
      <c r="AE44" s="3" t="e">
        <f t="shared" si="10"/>
        <v>#N/A</v>
      </c>
      <c r="AF44" t="e">
        <f t="shared" si="11"/>
        <v>#N/A</v>
      </c>
      <c r="AG44" t="e">
        <f t="shared" si="12"/>
        <v>#N/A</v>
      </c>
    </row>
    <row r="45" spans="1:33">
      <c r="D45">
        <v>42</v>
      </c>
      <c r="E45" s="3">
        <v>8.7999999999999995E-2</v>
      </c>
      <c r="F45" s="17">
        <f t="shared" si="8"/>
        <v>0</v>
      </c>
      <c r="G45" s="17">
        <f t="shared" si="0"/>
        <v>0</v>
      </c>
      <c r="H45" s="21"/>
      <c r="I45" s="14" t="e">
        <f>IF(AD45=0,NA(),ROUND(AG45,PREFERENCES!$D$4))</f>
        <v>#N/A</v>
      </c>
      <c r="J45" s="14" t="e">
        <f>ROUND(E45*AG45,PREFERENCES!$D$5)</f>
        <v>#N/A</v>
      </c>
      <c r="K45" s="14" t="e">
        <f>IF(AD45=0,NA(),ROUND(AF45,PREFERENCES!$D$6))</f>
        <v>#N/A</v>
      </c>
      <c r="L45" s="14" t="e">
        <f>IF(J45=0,NA(),ROUND(AF45/J45,PREFERENCES!$D$7))</f>
        <v>#N/A</v>
      </c>
      <c r="M45" s="17" t="e">
        <f t="shared" si="1"/>
        <v>#N/A</v>
      </c>
      <c r="N45" s="14" t="e">
        <f>ROUND(IF($B$6=0,NA(),AF45/$B$6),PREFERENCES!$D$8)</f>
        <v>#N/A</v>
      </c>
      <c r="O45" s="14" t="e">
        <f>ROUND(IF(OR(K45=0,$B$6=0),NA(),$B$6/K45),PREFERENCES!$D$9)</f>
        <v>#N/A</v>
      </c>
      <c r="P45" s="14" t="e">
        <f>ROUND(IF(OR(K45=0,$B$6=0),NA(),$B$6/K45*100),PREFERENCES!$D$10)</f>
        <v>#N/A</v>
      </c>
      <c r="Q45" s="16" t="e">
        <f>IF((AF45*CHARACTERIZE!$I$3)=0,0,CEILING(CHARACTERIZE!$E$3/(AF45*CHARACTERIZE!$I$3),1)*$B$7)</f>
        <v>#N/A</v>
      </c>
      <c r="R45" s="17" t="e">
        <f>ROUND(Q45*E45*AG45/CHARACTERIZE!$M$3/$B$7, PREFERENCES!$D$5)</f>
        <v>#N/A</v>
      </c>
      <c r="S45" s="16" t="e">
        <f>ROUND(Q45*AF45*CHARACTERIZE!$I$3/$B$7,PREFERENCES!$D$6)</f>
        <v>#N/A</v>
      </c>
      <c r="T45" s="18" t="e">
        <f>ROUND(S45/Q45,PREFERENCES!$D$6)</f>
        <v>#N/A</v>
      </c>
      <c r="U45" s="15" t="e">
        <f>IF(R45=0,0,ROUND((AF45*CHARACTERIZE!$I$3)/(E45*AG45/CHARACTERIZE!$M$3),PREFERENCES!$D$7))</f>
        <v>#N/A</v>
      </c>
      <c r="V45" s="19" t="e">
        <f t="shared" si="2"/>
        <v>#N/A</v>
      </c>
      <c r="W45" s="15" t="e">
        <f t="shared" si="3"/>
        <v>#N/A</v>
      </c>
      <c r="X45" s="15" t="e">
        <f t="shared" si="4"/>
        <v>#N/A</v>
      </c>
      <c r="Y45" s="23" t="e">
        <f t="shared" si="5"/>
        <v>#N/A</v>
      </c>
      <c r="Z45" s="15" t="e">
        <f t="shared" si="6"/>
        <v>#N/A</v>
      </c>
      <c r="AA45" s="15" t="e">
        <f t="shared" si="7"/>
        <v>#N/A</v>
      </c>
      <c r="AB45" s="22"/>
      <c r="AC45" s="4"/>
      <c r="AD45" s="3">
        <f t="shared" si="9"/>
        <v>0</v>
      </c>
      <c r="AE45" s="3" t="e">
        <f t="shared" si="10"/>
        <v>#N/A</v>
      </c>
      <c r="AF45" t="e">
        <f t="shared" si="11"/>
        <v>#N/A</v>
      </c>
      <c r="AG45" t="e">
        <f t="shared" si="12"/>
        <v>#N/A</v>
      </c>
    </row>
    <row r="46" spans="1:33">
      <c r="D46">
        <v>43</v>
      </c>
      <c r="E46" s="3">
        <v>0.09</v>
      </c>
      <c r="F46" s="17">
        <f t="shared" si="8"/>
        <v>0</v>
      </c>
      <c r="G46" s="17">
        <f t="shared" si="0"/>
        <v>0</v>
      </c>
      <c r="H46" s="21"/>
      <c r="I46" s="14" t="e">
        <f>IF(AD46=0,NA(),ROUND(AG46,PREFERENCES!$D$4))</f>
        <v>#N/A</v>
      </c>
      <c r="J46" s="14" t="e">
        <f>ROUND(E46*AG46,PREFERENCES!$D$5)</f>
        <v>#N/A</v>
      </c>
      <c r="K46" s="14" t="e">
        <f>IF(AD46=0,NA(),ROUND(AF46,PREFERENCES!$D$6))</f>
        <v>#N/A</v>
      </c>
      <c r="L46" s="14" t="e">
        <f>IF(J46=0,NA(),ROUND(AF46/J46,PREFERENCES!$D$7))</f>
        <v>#N/A</v>
      </c>
      <c r="M46" s="17" t="e">
        <f t="shared" si="1"/>
        <v>#N/A</v>
      </c>
      <c r="N46" s="14" t="e">
        <f>ROUND(IF($B$6=0,NA(),AF46/$B$6),PREFERENCES!$D$8)</f>
        <v>#N/A</v>
      </c>
      <c r="O46" s="14" t="e">
        <f>ROUND(IF(OR(K46=0,$B$6=0),NA(),$B$6/K46),PREFERENCES!$D$9)</f>
        <v>#N/A</v>
      </c>
      <c r="P46" s="14" t="e">
        <f>ROUND(IF(OR(K46=0,$B$6=0),NA(),$B$6/K46*100),PREFERENCES!$D$10)</f>
        <v>#N/A</v>
      </c>
      <c r="Q46" s="16" t="e">
        <f>IF((AF46*CHARACTERIZE!$I$3)=0,0,CEILING(CHARACTERIZE!$E$3/(AF46*CHARACTERIZE!$I$3),1)*$B$7)</f>
        <v>#N/A</v>
      </c>
      <c r="R46" s="17" t="e">
        <f>ROUND(Q46*E46*AG46/CHARACTERIZE!$M$3/$B$7, PREFERENCES!$D$5)</f>
        <v>#N/A</v>
      </c>
      <c r="S46" s="16" t="e">
        <f>ROUND(Q46*AF46*CHARACTERIZE!$I$3/$B$7,PREFERENCES!$D$6)</f>
        <v>#N/A</v>
      </c>
      <c r="T46" s="18" t="e">
        <f>ROUND(S46/Q46,PREFERENCES!$D$6)</f>
        <v>#N/A</v>
      </c>
      <c r="U46" s="15" t="e">
        <f>IF(R46=0,0,ROUND((AF46*CHARACTERIZE!$I$3)/(E46*AG46/CHARACTERIZE!$M$3),PREFERENCES!$D$7))</f>
        <v>#N/A</v>
      </c>
      <c r="V46" s="19" t="e">
        <f t="shared" si="2"/>
        <v>#N/A</v>
      </c>
      <c r="W46" s="15" t="e">
        <f t="shared" si="3"/>
        <v>#N/A</v>
      </c>
      <c r="X46" s="15" t="e">
        <f t="shared" si="4"/>
        <v>#N/A</v>
      </c>
      <c r="Y46" s="23" t="e">
        <f t="shared" si="5"/>
        <v>#N/A</v>
      </c>
      <c r="Z46" s="15" t="e">
        <f t="shared" si="6"/>
        <v>#N/A</v>
      </c>
      <c r="AA46" s="15" t="e">
        <f t="shared" si="7"/>
        <v>#N/A</v>
      </c>
      <c r="AB46" s="22"/>
      <c r="AC46" s="4"/>
      <c r="AD46" s="3">
        <f t="shared" si="9"/>
        <v>0</v>
      </c>
      <c r="AE46" s="3" t="e">
        <f t="shared" si="10"/>
        <v>#N/A</v>
      </c>
      <c r="AF46" t="e">
        <f t="shared" si="11"/>
        <v>#N/A</v>
      </c>
      <c r="AG46" t="e">
        <f t="shared" si="12"/>
        <v>#N/A</v>
      </c>
    </row>
    <row r="47" spans="1:33">
      <c r="D47">
        <v>44</v>
      </c>
      <c r="E47" s="3">
        <v>9.1999999999999998E-2</v>
      </c>
      <c r="F47" s="17">
        <f t="shared" si="8"/>
        <v>0</v>
      </c>
      <c r="G47" s="17">
        <f t="shared" si="0"/>
        <v>0</v>
      </c>
      <c r="H47" s="21"/>
      <c r="I47" s="14" t="e">
        <f>IF(AD47=0,NA(),ROUND(AG47,PREFERENCES!$D$4))</f>
        <v>#N/A</v>
      </c>
      <c r="J47" s="14" t="e">
        <f>ROUND(E47*AG47,PREFERENCES!$D$5)</f>
        <v>#N/A</v>
      </c>
      <c r="K47" s="14" t="e">
        <f>IF(AD47=0,NA(),ROUND(AF47,PREFERENCES!$D$6))</f>
        <v>#N/A</v>
      </c>
      <c r="L47" s="14" t="e">
        <f>IF(J47=0,NA(),ROUND(AF47/J47,PREFERENCES!$D$7))</f>
        <v>#N/A</v>
      </c>
      <c r="M47" s="17" t="e">
        <f t="shared" si="1"/>
        <v>#N/A</v>
      </c>
      <c r="N47" s="14" t="e">
        <f>ROUND(IF($B$6=0,NA(),AF47/$B$6),PREFERENCES!$D$8)</f>
        <v>#N/A</v>
      </c>
      <c r="O47" s="14" t="e">
        <f>ROUND(IF(OR(K47=0,$B$6=0),NA(),$B$6/K47),PREFERENCES!$D$9)</f>
        <v>#N/A</v>
      </c>
      <c r="P47" s="14" t="e">
        <f>ROUND(IF(OR(K47=0,$B$6=0),NA(),$B$6/K47*100),PREFERENCES!$D$10)</f>
        <v>#N/A</v>
      </c>
      <c r="Q47" s="16" t="e">
        <f>IF((AF47*CHARACTERIZE!$I$3)=0,0,CEILING(CHARACTERIZE!$E$3/(AF47*CHARACTERIZE!$I$3),1)*$B$7)</f>
        <v>#N/A</v>
      </c>
      <c r="R47" s="17" t="e">
        <f>ROUND(Q47*E47*AG47/CHARACTERIZE!$M$3/$B$7, PREFERENCES!$D$5)</f>
        <v>#N/A</v>
      </c>
      <c r="S47" s="16" t="e">
        <f>ROUND(Q47*AF47*CHARACTERIZE!$I$3/$B$7,PREFERENCES!$D$6)</f>
        <v>#N/A</v>
      </c>
      <c r="T47" s="18" t="e">
        <f>ROUND(S47/Q47,PREFERENCES!$D$6)</f>
        <v>#N/A</v>
      </c>
      <c r="U47" s="15" t="e">
        <f>IF(R47=0,0,ROUND((AF47*CHARACTERIZE!$I$3)/(E47*AG47/CHARACTERIZE!$M$3),PREFERENCES!$D$7))</f>
        <v>#N/A</v>
      </c>
      <c r="V47" s="19" t="e">
        <f t="shared" si="2"/>
        <v>#N/A</v>
      </c>
      <c r="W47" s="15" t="e">
        <f t="shared" si="3"/>
        <v>#N/A</v>
      </c>
      <c r="X47" s="15" t="e">
        <f t="shared" si="4"/>
        <v>#N/A</v>
      </c>
      <c r="Y47" s="23" t="e">
        <f t="shared" si="5"/>
        <v>#N/A</v>
      </c>
      <c r="Z47" s="15" t="e">
        <f t="shared" si="6"/>
        <v>#N/A</v>
      </c>
      <c r="AA47" s="15" t="e">
        <f t="shared" si="7"/>
        <v>#N/A</v>
      </c>
      <c r="AB47" s="22"/>
      <c r="AC47" s="4"/>
      <c r="AD47" s="3">
        <f t="shared" si="9"/>
        <v>0</v>
      </c>
      <c r="AE47" s="3" t="e">
        <f t="shared" si="10"/>
        <v>#N/A</v>
      </c>
      <c r="AF47" t="e">
        <f t="shared" si="11"/>
        <v>#N/A</v>
      </c>
      <c r="AG47" t="e">
        <f t="shared" si="12"/>
        <v>#N/A</v>
      </c>
    </row>
    <row r="48" spans="1:33">
      <c r="D48">
        <v>45</v>
      </c>
      <c r="E48" s="3">
        <v>9.4E-2</v>
      </c>
      <c r="F48" s="17">
        <f t="shared" si="8"/>
        <v>0</v>
      </c>
      <c r="G48" s="17">
        <f t="shared" si="0"/>
        <v>0</v>
      </c>
      <c r="H48" s="21"/>
      <c r="I48" s="14" t="e">
        <f>IF(AD48=0,NA(),ROUND(AG48,PREFERENCES!$D$4))</f>
        <v>#N/A</v>
      </c>
      <c r="J48" s="14" t="e">
        <f>ROUND(E48*AG48,PREFERENCES!$D$5)</f>
        <v>#N/A</v>
      </c>
      <c r="K48" s="14" t="e">
        <f>IF(AD48=0,NA(),ROUND(AF48,PREFERENCES!$D$6))</f>
        <v>#N/A</v>
      </c>
      <c r="L48" s="14" t="e">
        <f>IF(J48=0,NA(),ROUND(AF48/J48,PREFERENCES!$D$7))</f>
        <v>#N/A</v>
      </c>
      <c r="M48" s="17" t="e">
        <f t="shared" si="1"/>
        <v>#N/A</v>
      </c>
      <c r="N48" s="14" t="e">
        <f>ROUND(IF($B$6=0,NA(),AF48/$B$6),PREFERENCES!$D$8)</f>
        <v>#N/A</v>
      </c>
      <c r="O48" s="14" t="e">
        <f>ROUND(IF(OR(K48=0,$B$6=0),NA(),$B$6/K48),PREFERENCES!$D$9)</f>
        <v>#N/A</v>
      </c>
      <c r="P48" s="14" t="e">
        <f>ROUND(IF(OR(K48=0,$B$6=0),NA(),$B$6/K48*100),PREFERENCES!$D$10)</f>
        <v>#N/A</v>
      </c>
      <c r="Q48" s="16" t="e">
        <f>IF((AF48*CHARACTERIZE!$I$3)=0,0,CEILING(CHARACTERIZE!$E$3/(AF48*CHARACTERIZE!$I$3),1)*$B$7)</f>
        <v>#N/A</v>
      </c>
      <c r="R48" s="17" t="e">
        <f>ROUND(Q48*E48*AG48/CHARACTERIZE!$M$3/$B$7, PREFERENCES!$D$5)</f>
        <v>#N/A</v>
      </c>
      <c r="S48" s="16" t="e">
        <f>ROUND(Q48*AF48*CHARACTERIZE!$I$3/$B$7,PREFERENCES!$D$6)</f>
        <v>#N/A</v>
      </c>
      <c r="T48" s="18" t="e">
        <f>ROUND(S48/Q48,PREFERENCES!$D$6)</f>
        <v>#N/A</v>
      </c>
      <c r="U48" s="15" t="e">
        <f>IF(R48=0,0,ROUND((AF48*CHARACTERIZE!$I$3)/(E48*AG48/CHARACTERIZE!$M$3),PREFERENCES!$D$7))</f>
        <v>#N/A</v>
      </c>
      <c r="V48" s="19" t="e">
        <f t="shared" si="2"/>
        <v>#N/A</v>
      </c>
      <c r="W48" s="15" t="e">
        <f t="shared" si="3"/>
        <v>#N/A</v>
      </c>
      <c r="X48" s="15" t="e">
        <f t="shared" si="4"/>
        <v>#N/A</v>
      </c>
      <c r="Y48" s="23" t="e">
        <f t="shared" si="5"/>
        <v>#N/A</v>
      </c>
      <c r="Z48" s="15" t="e">
        <f t="shared" si="6"/>
        <v>#N/A</v>
      </c>
      <c r="AA48" s="15" t="e">
        <f t="shared" si="7"/>
        <v>#N/A</v>
      </c>
      <c r="AB48" s="22"/>
      <c r="AC48" s="4"/>
      <c r="AD48" s="3">
        <f t="shared" si="9"/>
        <v>0</v>
      </c>
      <c r="AE48" s="3" t="e">
        <f t="shared" si="10"/>
        <v>#N/A</v>
      </c>
      <c r="AF48" t="e">
        <f t="shared" si="11"/>
        <v>#N/A</v>
      </c>
      <c r="AG48" t="e">
        <f t="shared" si="12"/>
        <v>#N/A</v>
      </c>
    </row>
    <row r="49" spans="4:33">
      <c r="D49">
        <v>46</v>
      </c>
      <c r="E49" s="3">
        <v>9.6000000000000002E-2</v>
      </c>
      <c r="F49" s="17">
        <f t="shared" si="8"/>
        <v>0</v>
      </c>
      <c r="G49" s="17">
        <f t="shared" si="0"/>
        <v>0</v>
      </c>
      <c r="H49" s="21"/>
      <c r="I49" s="14" t="e">
        <f>IF(AD49=0,NA(),ROUND(AG49,PREFERENCES!$D$4))</f>
        <v>#N/A</v>
      </c>
      <c r="J49" s="14" t="e">
        <f>ROUND(E49*AG49,PREFERENCES!$D$5)</f>
        <v>#N/A</v>
      </c>
      <c r="K49" s="14" t="e">
        <f>IF(AD49=0,NA(),ROUND(AF49,PREFERENCES!$D$6))</f>
        <v>#N/A</v>
      </c>
      <c r="L49" s="14" t="e">
        <f>IF(J49=0,NA(),ROUND(AF49/J49,PREFERENCES!$D$7))</f>
        <v>#N/A</v>
      </c>
      <c r="M49" s="17" t="e">
        <f t="shared" si="1"/>
        <v>#N/A</v>
      </c>
      <c r="N49" s="14" t="e">
        <f>ROUND(IF($B$6=0,NA(),AF49/$B$6),PREFERENCES!$D$8)</f>
        <v>#N/A</v>
      </c>
      <c r="O49" s="14" t="e">
        <f>ROUND(IF(OR(K49=0,$B$6=0),NA(),$B$6/K49),PREFERENCES!$D$9)</f>
        <v>#N/A</v>
      </c>
      <c r="P49" s="14" t="e">
        <f>ROUND(IF(OR(K49=0,$B$6=0),NA(),$B$6/K49*100),PREFERENCES!$D$10)</f>
        <v>#N/A</v>
      </c>
      <c r="Q49" s="16" t="e">
        <f>IF((AF49*CHARACTERIZE!$I$3)=0,0,CEILING(CHARACTERIZE!$E$3/(AF49*CHARACTERIZE!$I$3),1)*$B$7)</f>
        <v>#N/A</v>
      </c>
      <c r="R49" s="17" t="e">
        <f>ROUND(Q49*E49*AG49/CHARACTERIZE!$M$3/$B$7, PREFERENCES!$D$5)</f>
        <v>#N/A</v>
      </c>
      <c r="S49" s="16" t="e">
        <f>ROUND(Q49*AF49*CHARACTERIZE!$I$3/$B$7,PREFERENCES!$D$6)</f>
        <v>#N/A</v>
      </c>
      <c r="T49" s="18" t="e">
        <f>ROUND(S49/Q49,PREFERENCES!$D$6)</f>
        <v>#N/A</v>
      </c>
      <c r="U49" s="15" t="e">
        <f>IF(R49=0,0,ROUND((AF49*CHARACTERIZE!$I$3)/(E49*AG49/CHARACTERIZE!$M$3),PREFERENCES!$D$7))</f>
        <v>#N/A</v>
      </c>
      <c r="V49" s="19" t="e">
        <f t="shared" si="2"/>
        <v>#N/A</v>
      </c>
      <c r="W49" s="15" t="e">
        <f t="shared" si="3"/>
        <v>#N/A</v>
      </c>
      <c r="X49" s="15" t="e">
        <f t="shared" si="4"/>
        <v>#N/A</v>
      </c>
      <c r="Y49" s="23" t="e">
        <f t="shared" si="5"/>
        <v>#N/A</v>
      </c>
      <c r="Z49" s="15" t="e">
        <f t="shared" si="6"/>
        <v>#N/A</v>
      </c>
      <c r="AA49" s="15" t="e">
        <f t="shared" si="7"/>
        <v>#N/A</v>
      </c>
      <c r="AB49" s="22"/>
      <c r="AC49" s="4"/>
      <c r="AD49" s="3">
        <f t="shared" si="9"/>
        <v>0</v>
      </c>
      <c r="AE49" s="3" t="e">
        <f t="shared" si="10"/>
        <v>#N/A</v>
      </c>
      <c r="AF49" t="e">
        <f t="shared" si="11"/>
        <v>#N/A</v>
      </c>
      <c r="AG49" t="e">
        <f t="shared" si="12"/>
        <v>#N/A</v>
      </c>
    </row>
    <row r="50" spans="4:33">
      <c r="D50">
        <v>47</v>
      </c>
      <c r="E50" s="3">
        <v>9.8000000000000004E-2</v>
      </c>
      <c r="F50" s="17">
        <f t="shared" si="8"/>
        <v>0</v>
      </c>
      <c r="G50" s="17">
        <f t="shared" si="0"/>
        <v>0</v>
      </c>
      <c r="H50" s="21"/>
      <c r="I50" s="14" t="e">
        <f>IF(AD50=0,NA(),ROUND(AG50,PREFERENCES!$D$4))</f>
        <v>#N/A</v>
      </c>
      <c r="J50" s="14" t="e">
        <f>ROUND(E50*AG50,PREFERENCES!$D$5)</f>
        <v>#N/A</v>
      </c>
      <c r="K50" s="14" t="e">
        <f>IF(AD50=0,NA(),ROUND(AF50,PREFERENCES!$D$6))</f>
        <v>#N/A</v>
      </c>
      <c r="L50" s="14" t="e">
        <f>IF(J50=0,NA(),ROUND(AF50/J50,PREFERENCES!$D$7))</f>
        <v>#N/A</v>
      </c>
      <c r="M50" s="17" t="e">
        <f t="shared" si="1"/>
        <v>#N/A</v>
      </c>
      <c r="N50" s="14" t="e">
        <f>ROUND(IF($B$6=0,NA(),AF50/$B$6),PREFERENCES!$D$8)</f>
        <v>#N/A</v>
      </c>
      <c r="O50" s="14" t="e">
        <f>ROUND(IF(OR(K50=0,$B$6=0),NA(),$B$6/K50),PREFERENCES!$D$9)</f>
        <v>#N/A</v>
      </c>
      <c r="P50" s="14" t="e">
        <f>ROUND(IF(OR(K50=0,$B$6=0),NA(),$B$6/K50*100),PREFERENCES!$D$10)</f>
        <v>#N/A</v>
      </c>
      <c r="Q50" s="16" t="e">
        <f>IF((AF50*CHARACTERIZE!$I$3)=0,0,CEILING(CHARACTERIZE!$E$3/(AF50*CHARACTERIZE!$I$3),1)*$B$7)</f>
        <v>#N/A</v>
      </c>
      <c r="R50" s="17" t="e">
        <f>ROUND(Q50*E50*AG50/CHARACTERIZE!$M$3/$B$7, PREFERENCES!$D$5)</f>
        <v>#N/A</v>
      </c>
      <c r="S50" s="16" t="e">
        <f>ROUND(Q50*AF50*CHARACTERIZE!$I$3/$B$7,PREFERENCES!$D$6)</f>
        <v>#N/A</v>
      </c>
      <c r="T50" s="18" t="e">
        <f>ROUND(S50/Q50,PREFERENCES!$D$6)</f>
        <v>#N/A</v>
      </c>
      <c r="U50" s="15" t="e">
        <f>IF(R50=0,0,ROUND((AF50*CHARACTERIZE!$I$3)/(E50*AG50/CHARACTERIZE!$M$3),PREFERENCES!$D$7))</f>
        <v>#N/A</v>
      </c>
      <c r="V50" s="19" t="e">
        <f t="shared" si="2"/>
        <v>#N/A</v>
      </c>
      <c r="W50" s="15" t="e">
        <f t="shared" si="3"/>
        <v>#N/A</v>
      </c>
      <c r="X50" s="15" t="e">
        <f t="shared" si="4"/>
        <v>#N/A</v>
      </c>
      <c r="Y50" s="23" t="e">
        <f t="shared" si="5"/>
        <v>#N/A</v>
      </c>
      <c r="Z50" s="15" t="e">
        <f t="shared" si="6"/>
        <v>#N/A</v>
      </c>
      <c r="AA50" s="15" t="e">
        <f t="shared" si="7"/>
        <v>#N/A</v>
      </c>
      <c r="AB50" s="22"/>
      <c r="AC50" s="4"/>
      <c r="AD50" s="3">
        <f t="shared" si="9"/>
        <v>0</v>
      </c>
      <c r="AE50" s="3" t="e">
        <f t="shared" si="10"/>
        <v>#N/A</v>
      </c>
      <c r="AF50" t="e">
        <f t="shared" si="11"/>
        <v>#N/A</v>
      </c>
      <c r="AG50" t="e">
        <f t="shared" si="12"/>
        <v>#N/A</v>
      </c>
    </row>
    <row r="51" spans="4:33">
      <c r="D51">
        <v>48</v>
      </c>
      <c r="E51" s="3">
        <v>0.1</v>
      </c>
      <c r="F51" s="17">
        <f t="shared" si="8"/>
        <v>0</v>
      </c>
      <c r="G51" s="17">
        <f t="shared" si="0"/>
        <v>0</v>
      </c>
      <c r="H51" s="21"/>
      <c r="I51" s="14" t="e">
        <f>IF(AD51=0,NA(),ROUND(AG51,PREFERENCES!$D$4))</f>
        <v>#N/A</v>
      </c>
      <c r="J51" s="14" t="e">
        <f>ROUND(E51*AG51,PREFERENCES!$D$5)</f>
        <v>#N/A</v>
      </c>
      <c r="K51" s="14" t="e">
        <f>IF(AD51=0,NA(),ROUND(AF51,PREFERENCES!$D$6))</f>
        <v>#N/A</v>
      </c>
      <c r="L51" s="14" t="e">
        <f>IF(J51=0,NA(),ROUND(AF51/J51,PREFERENCES!$D$7))</f>
        <v>#N/A</v>
      </c>
      <c r="M51" s="17" t="e">
        <f t="shared" si="1"/>
        <v>#N/A</v>
      </c>
      <c r="N51" s="14" t="e">
        <f>ROUND(IF($B$6=0,NA(),AF51/$B$6),PREFERENCES!$D$8)</f>
        <v>#N/A</v>
      </c>
      <c r="O51" s="14" t="e">
        <f>ROUND(IF(OR(K51=0,$B$6=0),NA(),$B$6/K51),PREFERENCES!$D$9)</f>
        <v>#N/A</v>
      </c>
      <c r="P51" s="14" t="e">
        <f>ROUND(IF(OR(K51=0,$B$6=0),NA(),$B$6/K51*100),PREFERENCES!$D$10)</f>
        <v>#N/A</v>
      </c>
      <c r="Q51" s="16" t="e">
        <f>IF((AF51*CHARACTERIZE!$I$3)=0,0,CEILING(CHARACTERIZE!$E$3/(AF51*CHARACTERIZE!$I$3),1)*$B$7)</f>
        <v>#N/A</v>
      </c>
      <c r="R51" s="17" t="e">
        <f>ROUND(Q51*E51*AG51/CHARACTERIZE!$M$3/$B$7, PREFERENCES!$D$5)</f>
        <v>#N/A</v>
      </c>
      <c r="S51" s="16" t="e">
        <f>ROUND(Q51*AF51*CHARACTERIZE!$I$3/$B$7,PREFERENCES!$D$6)</f>
        <v>#N/A</v>
      </c>
      <c r="T51" s="18" t="e">
        <f>ROUND(S51/Q51,PREFERENCES!$D$6)</f>
        <v>#N/A</v>
      </c>
      <c r="U51" s="15" t="e">
        <f>IF(R51=0,0,ROUND((AF51*CHARACTERIZE!$I$3)/(E51*AG51/CHARACTERIZE!$M$3),PREFERENCES!$D$7))</f>
        <v>#N/A</v>
      </c>
      <c r="V51" s="19" t="e">
        <f t="shared" si="2"/>
        <v>#N/A</v>
      </c>
      <c r="W51" s="15" t="e">
        <f>IF(AD51=0,NA(),ROUND(CHOOSE($B$39,$B$9,$B$9+AD51*$B$35,$B$13+AD51*($B$10+$B$11+$B$35+$B$12),$B$14+AD51*$B$35,$B$15),1))</f>
        <v>#N/A</v>
      </c>
      <c r="X51" s="15" t="e">
        <f>IF(AE51=0,NA(),ROUND(CHOOSE($B$39,$B$9-AD51*$B$35,$B$9,$B$13+AD51*($B$12+$B$10+$B$11),$B$14,$B$15-AD51*$B$35),1))</f>
        <v>#N/A</v>
      </c>
      <c r="Y51" s="23" t="e">
        <f>IF(AF51=0,NA(),ROUND(CHOOSE($B$39,NA(),NA(),NA(),($B$14-$B$13)/J51,(X51-$B$13)/J51),2))</f>
        <v>#N/A</v>
      </c>
      <c r="Z51" s="15" t="e">
        <f t="shared" si="6"/>
        <v>#N/A</v>
      </c>
      <c r="AA51" s="15" t="e">
        <f t="shared" si="7"/>
        <v>#N/A</v>
      </c>
      <c r="AB51" s="22"/>
      <c r="AC51" s="4"/>
      <c r="AD51" s="3">
        <f t="shared" si="9"/>
        <v>0</v>
      </c>
      <c r="AE51" s="3" t="e">
        <f t="shared" si="10"/>
        <v>#N/A</v>
      </c>
      <c r="AF51" t="e">
        <f t="shared" si="11"/>
        <v>#N/A</v>
      </c>
      <c r="AG51" t="e">
        <f t="shared" si="12"/>
        <v>#N/A</v>
      </c>
    </row>
    <row r="52" spans="4:33">
      <c r="D52">
        <v>49</v>
      </c>
      <c r="E52" s="3">
        <v>0.105</v>
      </c>
      <c r="F52" s="17">
        <f t="shared" si="8"/>
        <v>0</v>
      </c>
      <c r="G52" s="17">
        <f t="shared" si="0"/>
        <v>0</v>
      </c>
      <c r="H52" s="21"/>
      <c r="I52" s="14" t="e">
        <f>IF(AD52=0,NA(),ROUND(AG52,PREFERENCES!$D$4))</f>
        <v>#N/A</v>
      </c>
      <c r="J52" s="14" t="e">
        <f>ROUND(E52*AG52,PREFERENCES!$D$5)</f>
        <v>#N/A</v>
      </c>
      <c r="K52" s="14" t="e">
        <f>IF(AD52=0,NA(),ROUND(AF52,PREFERENCES!$D$6))</f>
        <v>#N/A</v>
      </c>
      <c r="L52" s="14" t="e">
        <f>IF(J52=0,NA(),ROUND(AF52/J52,PREFERENCES!$D$7))</f>
        <v>#N/A</v>
      </c>
      <c r="M52" s="17" t="e">
        <f t="shared" si="1"/>
        <v>#N/A</v>
      </c>
      <c r="N52" s="14" t="e">
        <f>ROUND(IF($B$6=0,NA(),AF52/$B$6),PREFERENCES!$D$8)</f>
        <v>#N/A</v>
      </c>
      <c r="O52" s="14" t="e">
        <f>ROUND(IF(OR(K52=0,$B$6=0),NA(),$B$6/K52),PREFERENCES!$D$9)</f>
        <v>#N/A</v>
      </c>
      <c r="P52" s="14" t="e">
        <f>ROUND(IF(OR(K52=0,$B$6=0),NA(),$B$6/K52*100),PREFERENCES!$D$10)</f>
        <v>#N/A</v>
      </c>
      <c r="Q52" s="16" t="e">
        <f>IF((AF52*CHARACTERIZE!$I$3)=0,0,CEILING(CHARACTERIZE!$E$3/(AF52*CHARACTERIZE!$I$3),1)*$B$7)</f>
        <v>#N/A</v>
      </c>
      <c r="R52" s="17" t="e">
        <f>ROUND(Q52*E52*AG52/CHARACTERIZE!$M$3/$B$7, PREFERENCES!$D$5)</f>
        <v>#N/A</v>
      </c>
      <c r="S52" s="16" t="e">
        <f>ROUND(Q52*AF52*CHARACTERIZE!$I$3/$B$7,PREFERENCES!$D$6)</f>
        <v>#N/A</v>
      </c>
      <c r="T52" s="18" t="e">
        <f>ROUND(S52/Q52,PREFERENCES!$D$6)</f>
        <v>#N/A</v>
      </c>
      <c r="U52" s="15" t="e">
        <f>IF(R52=0,0,ROUND((AF52*CHARACTERIZE!$I$3)/(E52*AG52/CHARACTERIZE!$M$3),PREFERENCES!$D$7))</f>
        <v>#N/A</v>
      </c>
      <c r="V52" s="19" t="e">
        <f t="shared" si="2"/>
        <v>#N/A</v>
      </c>
      <c r="W52" s="15" t="e">
        <f t="shared" ref="W52:W115" si="13">IF(AD52=0,NA(),ROUND(CHOOSE($B$39,$B$9,$B$9+AD52*$B$35,$B$13+AD52*($B$10+$B$11+$B$35+$B$12),$B$14+AD52*$B$35,$B$15),1))</f>
        <v>#N/A</v>
      </c>
      <c r="X52" s="15" t="e">
        <f t="shared" ref="X52:X115" si="14">IF(AE52=0,NA(),ROUND(CHOOSE($B$39,$B$9-AD52*$B$35,$B$9,$B$13+AD52*($B$12+$B$10+$B$11),$B$14,$B$15-AD52*$B$35),1))</f>
        <v>#N/A</v>
      </c>
      <c r="Y52" s="23" t="e">
        <f t="shared" ref="Y52:Y115" si="15">IF(AF52=0,NA(),ROUND(CHOOSE($B$39,NA(),NA(),NA(),($B$14-$B$13)/J52,(X52-$B$13)/J52),2))</f>
        <v>#N/A</v>
      </c>
      <c r="Z52" s="15" t="e">
        <f t="shared" si="6"/>
        <v>#N/A</v>
      </c>
      <c r="AA52" s="15" t="e">
        <f t="shared" si="7"/>
        <v>#N/A</v>
      </c>
      <c r="AB52" s="22"/>
      <c r="AC52" s="4"/>
      <c r="AD52" s="3">
        <f t="shared" si="9"/>
        <v>0</v>
      </c>
      <c r="AE52" s="3" t="e">
        <f t="shared" si="10"/>
        <v>#N/A</v>
      </c>
      <c r="AF52" t="e">
        <f t="shared" si="11"/>
        <v>#N/A</v>
      </c>
      <c r="AG52" t="e">
        <f t="shared" si="12"/>
        <v>#N/A</v>
      </c>
    </row>
    <row r="53" spans="4:33">
      <c r="D53">
        <v>50</v>
      </c>
      <c r="E53" s="3">
        <v>0.11</v>
      </c>
      <c r="F53" s="17">
        <f t="shared" si="8"/>
        <v>0</v>
      </c>
      <c r="G53" s="17">
        <f t="shared" si="0"/>
        <v>0</v>
      </c>
      <c r="H53" s="21"/>
      <c r="I53" s="14" t="e">
        <f>IF(AD53=0,NA(),ROUND(AG53,PREFERENCES!$D$4))</f>
        <v>#N/A</v>
      </c>
      <c r="J53" s="14" t="e">
        <f>ROUND(E53*AG53,PREFERENCES!$D$5)</f>
        <v>#N/A</v>
      </c>
      <c r="K53" s="14" t="e">
        <f>IF(AD53=0,NA(),ROUND(AF53,PREFERENCES!$D$6))</f>
        <v>#N/A</v>
      </c>
      <c r="L53" s="14" t="e">
        <f>IF(J53=0,NA(),ROUND(AF53/J53,PREFERENCES!$D$7))</f>
        <v>#N/A</v>
      </c>
      <c r="M53" s="17" t="e">
        <f t="shared" si="1"/>
        <v>#N/A</v>
      </c>
      <c r="N53" s="14" t="e">
        <f>ROUND(IF($B$6=0,NA(),AF53/$B$6),PREFERENCES!$D$8)</f>
        <v>#N/A</v>
      </c>
      <c r="O53" s="14" t="e">
        <f>ROUND(IF(OR(K53=0,$B$6=0),NA(),$B$6/K53),PREFERENCES!$D$9)</f>
        <v>#N/A</v>
      </c>
      <c r="P53" s="14" t="e">
        <f>ROUND(IF(OR(K53=0,$B$6=0),NA(),$B$6/K53*100),PREFERENCES!$D$10)</f>
        <v>#N/A</v>
      </c>
      <c r="Q53" s="16" t="e">
        <f>IF((AF53*CHARACTERIZE!$I$3)=0,0,CEILING(CHARACTERIZE!$E$3/(AF53*CHARACTERIZE!$I$3),1)*$B$7)</f>
        <v>#N/A</v>
      </c>
      <c r="R53" s="17" t="e">
        <f>ROUND(Q53*E53*AG53/CHARACTERIZE!$M$3/$B$7, PREFERENCES!$D$5)</f>
        <v>#N/A</v>
      </c>
      <c r="S53" s="16" t="e">
        <f>ROUND(Q53*AF53*CHARACTERIZE!$I$3/$B$7,PREFERENCES!$D$6)</f>
        <v>#N/A</v>
      </c>
      <c r="T53" s="18" t="e">
        <f>ROUND(S53/Q53,PREFERENCES!$D$6)</f>
        <v>#N/A</v>
      </c>
      <c r="U53" s="15" t="e">
        <f>IF(R53=0,0,ROUND((AF53*CHARACTERIZE!$I$3)/(E53*AG53/CHARACTERIZE!$M$3),PREFERENCES!$D$7))</f>
        <v>#N/A</v>
      </c>
      <c r="V53" s="19" t="e">
        <f t="shared" si="2"/>
        <v>#N/A</v>
      </c>
      <c r="W53" s="15" t="e">
        <f t="shared" si="13"/>
        <v>#N/A</v>
      </c>
      <c r="X53" s="15" t="e">
        <f t="shared" si="14"/>
        <v>#N/A</v>
      </c>
      <c r="Y53" s="23" t="e">
        <f t="shared" si="15"/>
        <v>#N/A</v>
      </c>
      <c r="Z53" s="15" t="e">
        <f t="shared" si="6"/>
        <v>#N/A</v>
      </c>
      <c r="AA53" s="15" t="e">
        <f t="shared" si="7"/>
        <v>#N/A</v>
      </c>
      <c r="AB53" s="22"/>
      <c r="AC53" s="4"/>
      <c r="AD53" s="3">
        <f t="shared" si="9"/>
        <v>0</v>
      </c>
      <c r="AE53" s="3" t="e">
        <f t="shared" si="10"/>
        <v>#N/A</v>
      </c>
      <c r="AF53" t="e">
        <f t="shared" si="11"/>
        <v>#N/A</v>
      </c>
      <c r="AG53" t="e">
        <f t="shared" si="12"/>
        <v>#N/A</v>
      </c>
    </row>
    <row r="54" spans="4:33">
      <c r="D54">
        <v>51</v>
      </c>
      <c r="E54" s="3">
        <v>0.115</v>
      </c>
      <c r="F54" s="17">
        <f t="shared" si="8"/>
        <v>0</v>
      </c>
      <c r="G54" s="17">
        <f t="shared" si="0"/>
        <v>0</v>
      </c>
      <c r="H54" s="21"/>
      <c r="I54" s="14" t="e">
        <f>IF(AD54=0,NA(),ROUND(AG54,PREFERENCES!$D$4))</f>
        <v>#N/A</v>
      </c>
      <c r="J54" s="14" t="e">
        <f>ROUND(E54*AG54,PREFERENCES!$D$5)</f>
        <v>#N/A</v>
      </c>
      <c r="K54" s="14" t="e">
        <f>IF(AD54=0,NA(),ROUND(AF54,PREFERENCES!$D$6))</f>
        <v>#N/A</v>
      </c>
      <c r="L54" s="14" t="e">
        <f>IF(J54=0,NA(),ROUND(AF54/J54,PREFERENCES!$D$7))</f>
        <v>#N/A</v>
      </c>
      <c r="M54" s="17" t="e">
        <f t="shared" si="1"/>
        <v>#N/A</v>
      </c>
      <c r="N54" s="14" t="e">
        <f>ROUND(IF($B$6=0,NA(),AF54/$B$6),PREFERENCES!$D$8)</f>
        <v>#N/A</v>
      </c>
      <c r="O54" s="14" t="e">
        <f>ROUND(IF(OR(K54=0,$B$6=0),NA(),$B$6/K54),PREFERENCES!$D$9)</f>
        <v>#N/A</v>
      </c>
      <c r="P54" s="14" t="e">
        <f>ROUND(IF(OR(K54=0,$B$6=0),NA(),$B$6/K54*100),PREFERENCES!$D$10)</f>
        <v>#N/A</v>
      </c>
      <c r="Q54" s="16" t="e">
        <f>IF((AF54*CHARACTERIZE!$I$3)=0,0,CEILING(CHARACTERIZE!$E$3/(AF54*CHARACTERIZE!$I$3),1)*$B$7)</f>
        <v>#N/A</v>
      </c>
      <c r="R54" s="17" t="e">
        <f>ROUND(Q54*E54*AG54/CHARACTERIZE!$M$3/$B$7, PREFERENCES!$D$5)</f>
        <v>#N/A</v>
      </c>
      <c r="S54" s="16" t="e">
        <f>ROUND(Q54*AF54*CHARACTERIZE!$I$3/$B$7,PREFERENCES!$D$6)</f>
        <v>#N/A</v>
      </c>
      <c r="T54" s="18" t="e">
        <f>ROUND(S54/Q54,PREFERENCES!$D$6)</f>
        <v>#N/A</v>
      </c>
      <c r="U54" s="15" t="e">
        <f>IF(R54=0,0,ROUND((AF54*CHARACTERIZE!$I$3)/(E54*AG54/CHARACTERIZE!$M$3),PREFERENCES!$D$7))</f>
        <v>#N/A</v>
      </c>
      <c r="V54" s="19" t="e">
        <f t="shared" si="2"/>
        <v>#N/A</v>
      </c>
      <c r="W54" s="15" t="e">
        <f t="shared" si="13"/>
        <v>#N/A</v>
      </c>
      <c r="X54" s="15" t="e">
        <f t="shared" si="14"/>
        <v>#N/A</v>
      </c>
      <c r="Y54" s="23" t="e">
        <f t="shared" si="15"/>
        <v>#N/A</v>
      </c>
      <c r="Z54" s="15" t="e">
        <f t="shared" si="6"/>
        <v>#N/A</v>
      </c>
      <c r="AA54" s="15" t="e">
        <f t="shared" si="7"/>
        <v>#N/A</v>
      </c>
      <c r="AB54" s="22"/>
      <c r="AC54" s="4"/>
      <c r="AD54" s="3">
        <f t="shared" si="9"/>
        <v>0</v>
      </c>
      <c r="AE54" s="3" t="e">
        <f t="shared" si="10"/>
        <v>#N/A</v>
      </c>
      <c r="AF54" t="e">
        <f t="shared" si="11"/>
        <v>#N/A</v>
      </c>
      <c r="AG54" t="e">
        <f t="shared" si="12"/>
        <v>#N/A</v>
      </c>
    </row>
    <row r="55" spans="4:33">
      <c r="D55">
        <v>52</v>
      </c>
      <c r="E55" s="3">
        <v>0.12</v>
      </c>
      <c r="F55" s="17">
        <f t="shared" si="8"/>
        <v>0</v>
      </c>
      <c r="G55" s="17">
        <f t="shared" si="0"/>
        <v>0</v>
      </c>
      <c r="H55" s="21"/>
      <c r="I55" s="14" t="e">
        <f>IF(AD55=0,NA(),ROUND(AG55,PREFERENCES!$D$4))</f>
        <v>#N/A</v>
      </c>
      <c r="J55" s="14" t="e">
        <f>ROUND(E55*AG55,PREFERENCES!$D$5)</f>
        <v>#N/A</v>
      </c>
      <c r="K55" s="14" t="e">
        <f>IF(AD55=0,NA(),ROUND(AF55,PREFERENCES!$D$6))</f>
        <v>#N/A</v>
      </c>
      <c r="L55" s="14" t="e">
        <f>IF(J55=0,NA(),ROUND(AF55/J55,PREFERENCES!$D$7))</f>
        <v>#N/A</v>
      </c>
      <c r="M55" s="17" t="e">
        <f t="shared" si="1"/>
        <v>#N/A</v>
      </c>
      <c r="N55" s="14" t="e">
        <f>ROUND(IF($B$6=0,NA(),AF55/$B$6),PREFERENCES!$D$8)</f>
        <v>#N/A</v>
      </c>
      <c r="O55" s="14" t="e">
        <f>ROUND(IF(OR(K55=0,$B$6=0),NA(),$B$6/K55),PREFERENCES!$D$9)</f>
        <v>#N/A</v>
      </c>
      <c r="P55" s="14" t="e">
        <f>ROUND(IF(OR(K55=0,$B$6=0),NA(),$B$6/K55*100),PREFERENCES!$D$10)</f>
        <v>#N/A</v>
      </c>
      <c r="Q55" s="16" t="e">
        <f>IF((AF55*CHARACTERIZE!$I$3)=0,0,CEILING(CHARACTERIZE!$E$3/(AF55*CHARACTERIZE!$I$3),1)*$B$7)</f>
        <v>#N/A</v>
      </c>
      <c r="R55" s="17" t="e">
        <f>ROUND(Q55*E55*AG55/CHARACTERIZE!$M$3/$B$7, PREFERENCES!$D$5)</f>
        <v>#N/A</v>
      </c>
      <c r="S55" s="16" t="e">
        <f>ROUND(Q55*AF55*CHARACTERIZE!$I$3/$B$7,PREFERENCES!$D$6)</f>
        <v>#N/A</v>
      </c>
      <c r="T55" s="18" t="e">
        <f>ROUND(S55/Q55,PREFERENCES!$D$6)</f>
        <v>#N/A</v>
      </c>
      <c r="U55" s="15" t="e">
        <f>IF(R55=0,0,ROUND((AF55*CHARACTERIZE!$I$3)/(E55*AG55/CHARACTERIZE!$M$3),PREFERENCES!$D$7))</f>
        <v>#N/A</v>
      </c>
      <c r="V55" s="19" t="e">
        <f t="shared" si="2"/>
        <v>#N/A</v>
      </c>
      <c r="W55" s="15" t="e">
        <f t="shared" si="13"/>
        <v>#N/A</v>
      </c>
      <c r="X55" s="15" t="e">
        <f t="shared" si="14"/>
        <v>#N/A</v>
      </c>
      <c r="Y55" s="23" t="e">
        <f t="shared" si="15"/>
        <v>#N/A</v>
      </c>
      <c r="Z55" s="15" t="e">
        <f t="shared" si="6"/>
        <v>#N/A</v>
      </c>
      <c r="AA55" s="15" t="e">
        <f t="shared" si="7"/>
        <v>#N/A</v>
      </c>
      <c r="AB55" s="22"/>
      <c r="AC55" s="4"/>
      <c r="AD55" s="3">
        <f t="shared" si="9"/>
        <v>0</v>
      </c>
      <c r="AE55" s="3" t="e">
        <f t="shared" si="10"/>
        <v>#N/A</v>
      </c>
      <c r="AF55" t="e">
        <f t="shared" si="11"/>
        <v>#N/A</v>
      </c>
      <c r="AG55" t="e">
        <f t="shared" si="12"/>
        <v>#N/A</v>
      </c>
    </row>
    <row r="56" spans="4:33">
      <c r="D56">
        <v>53</v>
      </c>
      <c r="E56" s="3">
        <v>0.125</v>
      </c>
      <c r="F56" s="17">
        <f t="shared" si="8"/>
        <v>0</v>
      </c>
      <c r="G56" s="17">
        <f t="shared" si="0"/>
        <v>0</v>
      </c>
      <c r="H56" s="21"/>
      <c r="I56" s="14" t="e">
        <f>IF(AD56=0,NA(),ROUND(AG56,PREFERENCES!$D$4))</f>
        <v>#N/A</v>
      </c>
      <c r="J56" s="14" t="e">
        <f>ROUND(E56*AG56,PREFERENCES!$D$5)</f>
        <v>#N/A</v>
      </c>
      <c r="K56" s="14" t="e">
        <f>IF(AD56=0,NA(),ROUND(AF56,PREFERENCES!$D$6))</f>
        <v>#N/A</v>
      </c>
      <c r="L56" s="14" t="e">
        <f>IF(J56=0,NA(),ROUND(AF56/J56,PREFERENCES!$D$7))</f>
        <v>#N/A</v>
      </c>
      <c r="M56" s="17" t="e">
        <f t="shared" si="1"/>
        <v>#N/A</v>
      </c>
      <c r="N56" s="14" t="e">
        <f>ROUND(IF($B$6=0,NA(),AF56/$B$6),PREFERENCES!$D$8)</f>
        <v>#N/A</v>
      </c>
      <c r="O56" s="14" t="e">
        <f>ROUND(IF(OR(K56=0,$B$6=0),NA(),$B$6/K56),PREFERENCES!$D$9)</f>
        <v>#N/A</v>
      </c>
      <c r="P56" s="14" t="e">
        <f>ROUND(IF(OR(K56=0,$B$6=0),NA(),$B$6/K56*100),PREFERENCES!$D$10)</f>
        <v>#N/A</v>
      </c>
      <c r="Q56" s="16" t="e">
        <f>IF((AF56*CHARACTERIZE!$I$3)=0,0,CEILING(CHARACTERIZE!$E$3/(AF56*CHARACTERIZE!$I$3),1)*$B$7)</f>
        <v>#N/A</v>
      </c>
      <c r="R56" s="17" t="e">
        <f>ROUND(Q56*E56*AG56/CHARACTERIZE!$M$3/$B$7, PREFERENCES!$D$5)</f>
        <v>#N/A</v>
      </c>
      <c r="S56" s="16" t="e">
        <f>ROUND(Q56*AF56*CHARACTERIZE!$I$3/$B$7,PREFERENCES!$D$6)</f>
        <v>#N/A</v>
      </c>
      <c r="T56" s="18" t="e">
        <f>ROUND(S56/Q56,PREFERENCES!$D$6)</f>
        <v>#N/A</v>
      </c>
      <c r="U56" s="15" t="e">
        <f>IF(R56=0,0,ROUND((AF56*CHARACTERIZE!$I$3)/(E56*AG56/CHARACTERIZE!$M$3),PREFERENCES!$D$7))</f>
        <v>#N/A</v>
      </c>
      <c r="V56" s="19" t="e">
        <f t="shared" si="2"/>
        <v>#N/A</v>
      </c>
      <c r="W56" s="15" t="e">
        <f t="shared" si="13"/>
        <v>#N/A</v>
      </c>
      <c r="X56" s="15" t="e">
        <f t="shared" si="14"/>
        <v>#N/A</v>
      </c>
      <c r="Y56" s="23" t="e">
        <f t="shared" si="15"/>
        <v>#N/A</v>
      </c>
      <c r="Z56" s="15" t="e">
        <f t="shared" si="6"/>
        <v>#N/A</v>
      </c>
      <c r="AA56" s="15" t="e">
        <f t="shared" si="7"/>
        <v>#N/A</v>
      </c>
      <c r="AB56" s="22"/>
      <c r="AC56" s="4"/>
      <c r="AD56" s="3">
        <f t="shared" si="9"/>
        <v>0</v>
      </c>
      <c r="AE56" s="3" t="e">
        <f t="shared" si="10"/>
        <v>#N/A</v>
      </c>
      <c r="AF56" t="e">
        <f t="shared" si="11"/>
        <v>#N/A</v>
      </c>
      <c r="AG56" t="e">
        <f t="shared" si="12"/>
        <v>#N/A</v>
      </c>
    </row>
    <row r="57" spans="4:33">
      <c r="D57">
        <v>54</v>
      </c>
      <c r="E57" s="3">
        <v>0.13</v>
      </c>
      <c r="F57" s="17">
        <f t="shared" si="8"/>
        <v>0</v>
      </c>
      <c r="G57" s="17">
        <f t="shared" si="0"/>
        <v>0</v>
      </c>
      <c r="H57" s="21"/>
      <c r="I57" s="14" t="e">
        <f>IF(AD57=0,NA(),ROUND(AG57,PREFERENCES!$D$4))</f>
        <v>#N/A</v>
      </c>
      <c r="J57" s="14" t="e">
        <f>ROUND(E57*AG57,PREFERENCES!$D$5)</f>
        <v>#N/A</v>
      </c>
      <c r="K57" s="14" t="e">
        <f>IF(AD57=0,NA(),ROUND(AF57,PREFERENCES!$D$6))</f>
        <v>#N/A</v>
      </c>
      <c r="L57" s="14" t="e">
        <f>IF(J57=0,NA(),ROUND(AF57/J57,PREFERENCES!$D$7))</f>
        <v>#N/A</v>
      </c>
      <c r="M57" s="17" t="e">
        <f t="shared" si="1"/>
        <v>#N/A</v>
      </c>
      <c r="N57" s="14" t="e">
        <f>ROUND(IF($B$6=0,NA(),AF57/$B$6),PREFERENCES!$D$8)</f>
        <v>#N/A</v>
      </c>
      <c r="O57" s="14" t="e">
        <f>ROUND(IF(OR(K57=0,$B$6=0),NA(),$B$6/K57),PREFERENCES!$D$9)</f>
        <v>#N/A</v>
      </c>
      <c r="P57" s="14" t="e">
        <f>ROUND(IF(OR(K57=0,$B$6=0),NA(),$B$6/K57*100),PREFERENCES!$D$10)</f>
        <v>#N/A</v>
      </c>
      <c r="Q57" s="16" t="e">
        <f>IF((AF57*CHARACTERIZE!$I$3)=0,0,CEILING(CHARACTERIZE!$E$3/(AF57*CHARACTERIZE!$I$3),1)*$B$7)</f>
        <v>#N/A</v>
      </c>
      <c r="R57" s="17" t="e">
        <f>ROUND(Q57*E57*AG57/CHARACTERIZE!$M$3/$B$7, PREFERENCES!$D$5)</f>
        <v>#N/A</v>
      </c>
      <c r="S57" s="16" t="e">
        <f>ROUND(Q57*AF57*CHARACTERIZE!$I$3/$B$7,PREFERENCES!$D$6)</f>
        <v>#N/A</v>
      </c>
      <c r="T57" s="18" t="e">
        <f>ROUND(S57/Q57,PREFERENCES!$D$6)</f>
        <v>#N/A</v>
      </c>
      <c r="U57" s="15" t="e">
        <f>IF(R57=0,0,ROUND((AF57*CHARACTERIZE!$I$3)/(E57*AG57/CHARACTERIZE!$M$3),PREFERENCES!$D$7))</f>
        <v>#N/A</v>
      </c>
      <c r="V57" s="19" t="e">
        <f t="shared" si="2"/>
        <v>#N/A</v>
      </c>
      <c r="W57" s="15" t="e">
        <f t="shared" si="13"/>
        <v>#N/A</v>
      </c>
      <c r="X57" s="15" t="e">
        <f t="shared" si="14"/>
        <v>#N/A</v>
      </c>
      <c r="Y57" s="23" t="e">
        <f t="shared" si="15"/>
        <v>#N/A</v>
      </c>
      <c r="Z57" s="15" t="e">
        <f t="shared" si="6"/>
        <v>#N/A</v>
      </c>
      <c r="AA57" s="15" t="e">
        <f t="shared" si="7"/>
        <v>#N/A</v>
      </c>
      <c r="AB57" s="22"/>
      <c r="AC57" s="4"/>
      <c r="AD57" s="3">
        <f t="shared" si="9"/>
        <v>0</v>
      </c>
      <c r="AE57" s="3" t="e">
        <f t="shared" si="10"/>
        <v>#N/A</v>
      </c>
      <c r="AF57" t="e">
        <f t="shared" si="11"/>
        <v>#N/A</v>
      </c>
      <c r="AG57" t="e">
        <f t="shared" si="12"/>
        <v>#N/A</v>
      </c>
    </row>
    <row r="58" spans="4:33">
      <c r="D58">
        <v>55</v>
      </c>
      <c r="E58" s="3">
        <v>0.13500000000000001</v>
      </c>
      <c r="F58" s="17">
        <f t="shared" si="8"/>
        <v>0</v>
      </c>
      <c r="G58" s="17">
        <f t="shared" si="0"/>
        <v>0</v>
      </c>
      <c r="H58" s="21"/>
      <c r="I58" s="14" t="e">
        <f>IF(AD58=0,NA(),ROUND(AG58,PREFERENCES!$D$4))</f>
        <v>#N/A</v>
      </c>
      <c r="J58" s="14" t="e">
        <f>ROUND(E58*AG58,PREFERENCES!$D$5)</f>
        <v>#N/A</v>
      </c>
      <c r="K58" s="14" t="e">
        <f>IF(AD58=0,NA(),ROUND(AF58,PREFERENCES!$D$6))</f>
        <v>#N/A</v>
      </c>
      <c r="L58" s="14" t="e">
        <f>IF(J58=0,NA(),ROUND(AF58/J58,PREFERENCES!$D$7))</f>
        <v>#N/A</v>
      </c>
      <c r="M58" s="17" t="e">
        <f t="shared" si="1"/>
        <v>#N/A</v>
      </c>
      <c r="N58" s="14" t="e">
        <f>ROUND(IF($B$6=0,NA(),AF58/$B$6),PREFERENCES!$D$8)</f>
        <v>#N/A</v>
      </c>
      <c r="O58" s="14" t="e">
        <f>ROUND(IF(OR(K58=0,$B$6=0),NA(),$B$6/K58),PREFERENCES!$D$9)</f>
        <v>#N/A</v>
      </c>
      <c r="P58" s="14" t="e">
        <f>ROUND(IF(OR(K58=0,$B$6=0),NA(),$B$6/K58*100),PREFERENCES!$D$10)</f>
        <v>#N/A</v>
      </c>
      <c r="Q58" s="16" t="e">
        <f>IF((AF58*CHARACTERIZE!$I$3)=0,0,CEILING(CHARACTERIZE!$E$3/(AF58*CHARACTERIZE!$I$3),1)*$B$7)</f>
        <v>#N/A</v>
      </c>
      <c r="R58" s="17" t="e">
        <f>ROUND(Q58*E58*AG58/CHARACTERIZE!$M$3/$B$7, PREFERENCES!$D$5)</f>
        <v>#N/A</v>
      </c>
      <c r="S58" s="16" t="e">
        <f>ROUND(Q58*AF58*CHARACTERIZE!$I$3/$B$7,PREFERENCES!$D$6)</f>
        <v>#N/A</v>
      </c>
      <c r="T58" s="18" t="e">
        <f>ROUND(S58/Q58,PREFERENCES!$D$6)</f>
        <v>#N/A</v>
      </c>
      <c r="U58" s="15" t="e">
        <f>IF(R58=0,0,ROUND((AF58*CHARACTERIZE!$I$3)/(E58*AG58/CHARACTERIZE!$M$3),PREFERENCES!$D$7))</f>
        <v>#N/A</v>
      </c>
      <c r="V58" s="19" t="e">
        <f t="shared" si="2"/>
        <v>#N/A</v>
      </c>
      <c r="W58" s="15" t="e">
        <f t="shared" si="13"/>
        <v>#N/A</v>
      </c>
      <c r="X58" s="15" t="e">
        <f t="shared" si="14"/>
        <v>#N/A</v>
      </c>
      <c r="Y58" s="23" t="e">
        <f t="shared" si="15"/>
        <v>#N/A</v>
      </c>
      <c r="Z58" s="15" t="e">
        <f t="shared" si="6"/>
        <v>#N/A</v>
      </c>
      <c r="AA58" s="15" t="e">
        <f t="shared" si="7"/>
        <v>#N/A</v>
      </c>
      <c r="AB58" s="22"/>
      <c r="AC58" s="4"/>
      <c r="AD58" s="3">
        <f t="shared" si="9"/>
        <v>0</v>
      </c>
      <c r="AE58" s="3" t="e">
        <f t="shared" si="10"/>
        <v>#N/A</v>
      </c>
      <c r="AF58" t="e">
        <f t="shared" si="11"/>
        <v>#N/A</v>
      </c>
      <c r="AG58" t="e">
        <f t="shared" si="12"/>
        <v>#N/A</v>
      </c>
    </row>
    <row r="59" spans="4:33">
      <c r="D59">
        <v>56</v>
      </c>
      <c r="E59" s="3">
        <v>0.14000000000000001</v>
      </c>
      <c r="F59" s="17">
        <f t="shared" si="8"/>
        <v>0</v>
      </c>
      <c r="G59" s="17">
        <f t="shared" si="0"/>
        <v>0</v>
      </c>
      <c r="H59" s="21"/>
      <c r="I59" s="14" t="e">
        <f>IF(AD59=0,NA(),ROUND(AG59,PREFERENCES!$D$4))</f>
        <v>#N/A</v>
      </c>
      <c r="J59" s="14" t="e">
        <f>ROUND(E59*AG59,PREFERENCES!$D$5)</f>
        <v>#N/A</v>
      </c>
      <c r="K59" s="14" t="e">
        <f>IF(AD59=0,NA(),ROUND(AF59,PREFERENCES!$D$6))</f>
        <v>#N/A</v>
      </c>
      <c r="L59" s="14" t="e">
        <f>IF(J59=0,NA(),ROUND(AF59/J59,PREFERENCES!$D$7))</f>
        <v>#N/A</v>
      </c>
      <c r="M59" s="17" t="e">
        <f t="shared" si="1"/>
        <v>#N/A</v>
      </c>
      <c r="N59" s="14" t="e">
        <f>ROUND(IF($B$6=0,NA(),AF59/$B$6),PREFERENCES!$D$8)</f>
        <v>#N/A</v>
      </c>
      <c r="O59" s="14" t="e">
        <f>ROUND(IF(OR(K59=0,$B$6=0),NA(),$B$6/K59),PREFERENCES!$D$9)</f>
        <v>#N/A</v>
      </c>
      <c r="P59" s="14" t="e">
        <f>ROUND(IF(OR(K59=0,$B$6=0),NA(),$B$6/K59*100),PREFERENCES!$D$10)</f>
        <v>#N/A</v>
      </c>
      <c r="Q59" s="16" t="e">
        <f>IF((AF59*CHARACTERIZE!$I$3)=0,0,CEILING(CHARACTERIZE!$E$3/(AF59*CHARACTERIZE!$I$3),1)*$B$7)</f>
        <v>#N/A</v>
      </c>
      <c r="R59" s="17" t="e">
        <f>ROUND(Q59*E59*AG59/CHARACTERIZE!$M$3/$B$7, PREFERENCES!$D$5)</f>
        <v>#N/A</v>
      </c>
      <c r="S59" s="16" t="e">
        <f>ROUND(Q59*AF59*CHARACTERIZE!$I$3/$B$7,PREFERENCES!$D$6)</f>
        <v>#N/A</v>
      </c>
      <c r="T59" s="18" t="e">
        <f>ROUND(S59/Q59,PREFERENCES!$D$6)</f>
        <v>#N/A</v>
      </c>
      <c r="U59" s="15" t="e">
        <f>IF(R59=0,0,ROUND((AF59*CHARACTERIZE!$I$3)/(E59*AG59/CHARACTERIZE!$M$3),PREFERENCES!$D$7))</f>
        <v>#N/A</v>
      </c>
      <c r="V59" s="19" t="e">
        <f t="shared" si="2"/>
        <v>#N/A</v>
      </c>
      <c r="W59" s="15" t="e">
        <f t="shared" si="13"/>
        <v>#N/A</v>
      </c>
      <c r="X59" s="15" t="e">
        <f t="shared" si="14"/>
        <v>#N/A</v>
      </c>
      <c r="Y59" s="23" t="e">
        <f t="shared" si="15"/>
        <v>#N/A</v>
      </c>
      <c r="Z59" s="15" t="e">
        <f t="shared" si="6"/>
        <v>#N/A</v>
      </c>
      <c r="AA59" s="15" t="e">
        <f t="shared" si="7"/>
        <v>#N/A</v>
      </c>
      <c r="AB59" s="22"/>
      <c r="AC59" s="4"/>
      <c r="AD59" s="3">
        <f t="shared" si="9"/>
        <v>0</v>
      </c>
      <c r="AE59" s="3" t="e">
        <f t="shared" si="10"/>
        <v>#N/A</v>
      </c>
      <c r="AF59" t="e">
        <f t="shared" si="11"/>
        <v>#N/A</v>
      </c>
      <c r="AG59" t="e">
        <f t="shared" si="12"/>
        <v>#N/A</v>
      </c>
    </row>
    <row r="60" spans="4:33">
      <c r="D60">
        <v>57</v>
      </c>
      <c r="E60" s="3">
        <v>0.15</v>
      </c>
      <c r="F60" s="17">
        <f t="shared" si="8"/>
        <v>0</v>
      </c>
      <c r="G60" s="17">
        <f t="shared" si="0"/>
        <v>0</v>
      </c>
      <c r="H60" s="21"/>
      <c r="I60" s="14" t="e">
        <f>IF(AD60=0,NA(),ROUND(AG60,PREFERENCES!$D$4))</f>
        <v>#N/A</v>
      </c>
      <c r="J60" s="14" t="e">
        <f>ROUND(E60*AG60,PREFERENCES!$D$5)</f>
        <v>#N/A</v>
      </c>
      <c r="K60" s="14" t="e">
        <f>IF(AD60=0,NA(),ROUND(AF60,PREFERENCES!$D$6))</f>
        <v>#N/A</v>
      </c>
      <c r="L60" s="14" t="e">
        <f>IF(J60=0,NA(),ROUND(AF60/J60,PREFERENCES!$D$7))</f>
        <v>#N/A</v>
      </c>
      <c r="M60" s="17" t="e">
        <f t="shared" si="1"/>
        <v>#N/A</v>
      </c>
      <c r="N60" s="14" t="e">
        <f>ROUND(IF($B$6=0,NA(),AF60/$B$6),PREFERENCES!$D$8)</f>
        <v>#N/A</v>
      </c>
      <c r="O60" s="14" t="e">
        <f>ROUND(IF(OR(K60=0,$B$6=0),NA(),$B$6/K60),PREFERENCES!$D$9)</f>
        <v>#N/A</v>
      </c>
      <c r="P60" s="14" t="e">
        <f>ROUND(IF(OR(K60=0,$B$6=0),NA(),$B$6/K60*100),PREFERENCES!$D$10)</f>
        <v>#N/A</v>
      </c>
      <c r="Q60" s="16" t="e">
        <f>IF((AF60*CHARACTERIZE!$I$3)=0,0,CEILING(CHARACTERIZE!$E$3/(AF60*CHARACTERIZE!$I$3),1)*$B$7)</f>
        <v>#N/A</v>
      </c>
      <c r="R60" s="17" t="e">
        <f>ROUND(Q60*E60*AG60/CHARACTERIZE!$M$3/$B$7, PREFERENCES!$D$5)</f>
        <v>#N/A</v>
      </c>
      <c r="S60" s="16" t="e">
        <f>ROUND(Q60*AF60*CHARACTERIZE!$I$3/$B$7,PREFERENCES!$D$6)</f>
        <v>#N/A</v>
      </c>
      <c r="T60" s="18" t="e">
        <f>ROUND(S60/Q60,PREFERENCES!$D$6)</f>
        <v>#N/A</v>
      </c>
      <c r="U60" s="15" t="e">
        <f>IF(R60=0,0,ROUND((AF60*CHARACTERIZE!$I$3)/(E60*AG60/CHARACTERIZE!$M$3),PREFERENCES!$D$7))</f>
        <v>#N/A</v>
      </c>
      <c r="V60" s="19" t="e">
        <f t="shared" si="2"/>
        <v>#N/A</v>
      </c>
      <c r="W60" s="15" t="e">
        <f t="shared" si="13"/>
        <v>#N/A</v>
      </c>
      <c r="X60" s="15" t="e">
        <f t="shared" si="14"/>
        <v>#N/A</v>
      </c>
      <c r="Y60" s="23" t="e">
        <f t="shared" si="15"/>
        <v>#N/A</v>
      </c>
      <c r="Z60" s="15" t="e">
        <f t="shared" si="6"/>
        <v>#N/A</v>
      </c>
      <c r="AA60" s="15" t="e">
        <f t="shared" si="7"/>
        <v>#N/A</v>
      </c>
      <c r="AB60" s="22"/>
      <c r="AC60" s="4"/>
      <c r="AD60" s="3">
        <f t="shared" si="9"/>
        <v>0</v>
      </c>
      <c r="AE60" s="3" t="e">
        <f t="shared" si="10"/>
        <v>#N/A</v>
      </c>
      <c r="AF60" t="e">
        <f t="shared" si="11"/>
        <v>#N/A</v>
      </c>
      <c r="AG60" t="e">
        <f t="shared" si="12"/>
        <v>#N/A</v>
      </c>
    </row>
    <row r="61" spans="4:33">
      <c r="D61">
        <v>58</v>
      </c>
      <c r="E61" s="3">
        <v>0.16</v>
      </c>
      <c r="F61" s="17">
        <f t="shared" si="8"/>
        <v>0</v>
      </c>
      <c r="G61" s="17">
        <f t="shared" si="0"/>
        <v>0</v>
      </c>
      <c r="H61" s="21"/>
      <c r="I61" s="14" t="e">
        <f>IF(AD61=0,NA(),ROUND(AG61,PREFERENCES!$D$4))</f>
        <v>#N/A</v>
      </c>
      <c r="J61" s="14" t="e">
        <f>ROUND(E61*AG61,PREFERENCES!$D$5)</f>
        <v>#N/A</v>
      </c>
      <c r="K61" s="14" t="e">
        <f>IF(AD61=0,NA(),ROUND(AF61,PREFERENCES!$D$6))</f>
        <v>#N/A</v>
      </c>
      <c r="L61" s="14" t="e">
        <f>IF(J61=0,NA(),ROUND(AF61/J61,PREFERENCES!$D$7))</f>
        <v>#N/A</v>
      </c>
      <c r="M61" s="17" t="e">
        <f t="shared" si="1"/>
        <v>#N/A</v>
      </c>
      <c r="N61" s="14" t="e">
        <f>ROUND(IF($B$6=0,NA(),AF61/$B$6),PREFERENCES!$D$8)</f>
        <v>#N/A</v>
      </c>
      <c r="O61" s="14" t="e">
        <f>ROUND(IF(OR(K61=0,$B$6=0),NA(),$B$6/K61),PREFERENCES!$D$9)</f>
        <v>#N/A</v>
      </c>
      <c r="P61" s="14" t="e">
        <f>ROUND(IF(OR(K61=0,$B$6=0),NA(),$B$6/K61*100),PREFERENCES!$D$10)</f>
        <v>#N/A</v>
      </c>
      <c r="Q61" s="16" t="e">
        <f>IF((AF61*CHARACTERIZE!$I$3)=0,0,CEILING(CHARACTERIZE!$E$3/(AF61*CHARACTERIZE!$I$3),1)*$B$7)</f>
        <v>#N/A</v>
      </c>
      <c r="R61" s="17" t="e">
        <f>ROUND(Q61*E61*AG61/CHARACTERIZE!$M$3/$B$7, PREFERENCES!$D$5)</f>
        <v>#N/A</v>
      </c>
      <c r="S61" s="16" t="e">
        <f>ROUND(Q61*AF61*CHARACTERIZE!$I$3/$B$7,PREFERENCES!$D$6)</f>
        <v>#N/A</v>
      </c>
      <c r="T61" s="18" t="e">
        <f>ROUND(S61/Q61,PREFERENCES!$D$6)</f>
        <v>#N/A</v>
      </c>
      <c r="U61" s="15" t="e">
        <f>IF(R61=0,0,ROUND((AF61*CHARACTERIZE!$I$3)/(E61*AG61/CHARACTERIZE!$M$3),PREFERENCES!$D$7))</f>
        <v>#N/A</v>
      </c>
      <c r="V61" s="19" t="e">
        <f t="shared" si="2"/>
        <v>#N/A</v>
      </c>
      <c r="W61" s="15" t="e">
        <f t="shared" si="13"/>
        <v>#N/A</v>
      </c>
      <c r="X61" s="15" t="e">
        <f t="shared" si="14"/>
        <v>#N/A</v>
      </c>
      <c r="Y61" s="23" t="e">
        <f t="shared" si="15"/>
        <v>#N/A</v>
      </c>
      <c r="Z61" s="15" t="e">
        <f t="shared" si="6"/>
        <v>#N/A</v>
      </c>
      <c r="AA61" s="15" t="e">
        <f t="shared" si="7"/>
        <v>#N/A</v>
      </c>
      <c r="AB61" s="22"/>
      <c r="AC61" s="4"/>
      <c r="AD61" s="3">
        <f t="shared" si="9"/>
        <v>0</v>
      </c>
      <c r="AE61" s="3" t="e">
        <f t="shared" si="10"/>
        <v>#N/A</v>
      </c>
      <c r="AF61" t="e">
        <f t="shared" si="11"/>
        <v>#N/A</v>
      </c>
      <c r="AG61" t="e">
        <f t="shared" si="12"/>
        <v>#N/A</v>
      </c>
    </row>
    <row r="62" spans="4:33">
      <c r="D62">
        <v>59</v>
      </c>
      <c r="E62" s="3">
        <v>0.17</v>
      </c>
      <c r="F62" s="17">
        <f t="shared" si="8"/>
        <v>0</v>
      </c>
      <c r="G62" s="17">
        <f t="shared" si="0"/>
        <v>0</v>
      </c>
      <c r="H62" s="21"/>
      <c r="I62" s="14" t="e">
        <f>IF(AD62=0,NA(),ROUND(AG62,PREFERENCES!$D$4))</f>
        <v>#N/A</v>
      </c>
      <c r="J62" s="14" t="e">
        <f>ROUND(E62*AG62,PREFERENCES!$D$5)</f>
        <v>#N/A</v>
      </c>
      <c r="K62" s="14" t="e">
        <f>IF(AD62=0,NA(),ROUND(AF62,PREFERENCES!$D$6))</f>
        <v>#N/A</v>
      </c>
      <c r="L62" s="14" t="e">
        <f>IF(J62=0,NA(),ROUND(AF62/J62,PREFERENCES!$D$7))</f>
        <v>#N/A</v>
      </c>
      <c r="M62" s="17" t="e">
        <f t="shared" si="1"/>
        <v>#N/A</v>
      </c>
      <c r="N62" s="14" t="e">
        <f>ROUND(IF($B$6=0,NA(),AF62/$B$6),PREFERENCES!$D$8)</f>
        <v>#N/A</v>
      </c>
      <c r="O62" s="14" t="e">
        <f>ROUND(IF(OR(K62=0,$B$6=0),NA(),$B$6/K62),PREFERENCES!$D$9)</f>
        <v>#N/A</v>
      </c>
      <c r="P62" s="14" t="e">
        <f>ROUND(IF(OR(K62=0,$B$6=0),NA(),$B$6/K62*100),PREFERENCES!$D$10)</f>
        <v>#N/A</v>
      </c>
      <c r="Q62" s="16" t="e">
        <f>IF((AF62*CHARACTERIZE!$I$3)=0,0,CEILING(CHARACTERIZE!$E$3/(AF62*CHARACTERIZE!$I$3),1)*$B$7)</f>
        <v>#N/A</v>
      </c>
      <c r="R62" s="17" t="e">
        <f>ROUND(Q62*E62*AG62/CHARACTERIZE!$M$3/$B$7, PREFERENCES!$D$5)</f>
        <v>#N/A</v>
      </c>
      <c r="S62" s="16" t="e">
        <f>ROUND(Q62*AF62*CHARACTERIZE!$I$3/$B$7,PREFERENCES!$D$6)</f>
        <v>#N/A</v>
      </c>
      <c r="T62" s="18" t="e">
        <f>ROUND(S62/Q62,PREFERENCES!$D$6)</f>
        <v>#N/A</v>
      </c>
      <c r="U62" s="15" t="e">
        <f>IF(R62=0,0,ROUND((AF62*CHARACTERIZE!$I$3)/(E62*AG62/CHARACTERIZE!$M$3),PREFERENCES!$D$7))</f>
        <v>#N/A</v>
      </c>
      <c r="V62" s="19" t="e">
        <f t="shared" si="2"/>
        <v>#N/A</v>
      </c>
      <c r="W62" s="15" t="e">
        <f t="shared" si="13"/>
        <v>#N/A</v>
      </c>
      <c r="X62" s="15" t="e">
        <f t="shared" si="14"/>
        <v>#N/A</v>
      </c>
      <c r="Y62" s="23" t="e">
        <f t="shared" si="15"/>
        <v>#N/A</v>
      </c>
      <c r="Z62" s="15" t="e">
        <f t="shared" si="6"/>
        <v>#N/A</v>
      </c>
      <c r="AA62" s="15" t="e">
        <f t="shared" si="7"/>
        <v>#N/A</v>
      </c>
      <c r="AB62" s="22"/>
      <c r="AC62" s="4"/>
      <c r="AD62" s="3">
        <f t="shared" si="9"/>
        <v>0</v>
      </c>
      <c r="AE62" s="3" t="e">
        <f t="shared" si="10"/>
        <v>#N/A</v>
      </c>
      <c r="AF62" t="e">
        <f t="shared" si="11"/>
        <v>#N/A</v>
      </c>
      <c r="AG62" t="e">
        <f t="shared" si="12"/>
        <v>#N/A</v>
      </c>
    </row>
    <row r="63" spans="4:33">
      <c r="D63">
        <v>60</v>
      </c>
      <c r="E63" s="3">
        <v>0.17499999999999999</v>
      </c>
      <c r="F63" s="17">
        <f t="shared" si="8"/>
        <v>0</v>
      </c>
      <c r="G63" s="17">
        <f t="shared" si="0"/>
        <v>0</v>
      </c>
      <c r="H63" s="21"/>
      <c r="I63" s="14" t="e">
        <f>IF(AD63=0,NA(),ROUND(AG63,PREFERENCES!$D$4))</f>
        <v>#N/A</v>
      </c>
      <c r="J63" s="14" t="e">
        <f>ROUND(E63*AG63,PREFERENCES!$D$5)</f>
        <v>#N/A</v>
      </c>
      <c r="K63" s="14" t="e">
        <f>IF(AD63=0,NA(),ROUND(AF63,PREFERENCES!$D$6))</f>
        <v>#N/A</v>
      </c>
      <c r="L63" s="14" t="e">
        <f>IF(J63=0,NA(),ROUND(AF63/J63,PREFERENCES!$D$7))</f>
        <v>#N/A</v>
      </c>
      <c r="M63" s="17" t="e">
        <f t="shared" si="1"/>
        <v>#N/A</v>
      </c>
      <c r="N63" s="14" t="e">
        <f>ROUND(IF($B$6=0,NA(),AF63/$B$6),PREFERENCES!$D$8)</f>
        <v>#N/A</v>
      </c>
      <c r="O63" s="14" t="e">
        <f>ROUND(IF(OR(K63=0,$B$6=0),NA(),$B$6/K63),PREFERENCES!$D$9)</f>
        <v>#N/A</v>
      </c>
      <c r="P63" s="14" t="e">
        <f>ROUND(IF(OR(K63=0,$B$6=0),NA(),$B$6/K63*100),PREFERENCES!$D$10)</f>
        <v>#N/A</v>
      </c>
      <c r="Q63" s="16" t="e">
        <f>IF((AF63*CHARACTERIZE!$I$3)=0,0,CEILING(CHARACTERIZE!$E$3/(AF63*CHARACTERIZE!$I$3),1)*$B$7)</f>
        <v>#N/A</v>
      </c>
      <c r="R63" s="17" t="e">
        <f>ROUND(Q63*E63*AG63/CHARACTERIZE!$M$3/$B$7, PREFERENCES!$D$5)</f>
        <v>#N/A</v>
      </c>
      <c r="S63" s="16" t="e">
        <f>ROUND(Q63*AF63*CHARACTERIZE!$I$3/$B$7,PREFERENCES!$D$6)</f>
        <v>#N/A</v>
      </c>
      <c r="T63" s="18" t="e">
        <f>ROUND(S63/Q63,PREFERENCES!$D$6)</f>
        <v>#N/A</v>
      </c>
      <c r="U63" s="15" t="e">
        <f>IF(R63=0,0,ROUND((AF63*CHARACTERIZE!$I$3)/(E63*AG63/CHARACTERIZE!$M$3),PREFERENCES!$D$7))</f>
        <v>#N/A</v>
      </c>
      <c r="V63" s="19" t="e">
        <f t="shared" si="2"/>
        <v>#N/A</v>
      </c>
      <c r="W63" s="15" t="e">
        <f t="shared" si="13"/>
        <v>#N/A</v>
      </c>
      <c r="X63" s="15" t="e">
        <f t="shared" si="14"/>
        <v>#N/A</v>
      </c>
      <c r="Y63" s="23" t="e">
        <f t="shared" si="15"/>
        <v>#N/A</v>
      </c>
      <c r="Z63" s="15" t="e">
        <f t="shared" si="6"/>
        <v>#N/A</v>
      </c>
      <c r="AA63" s="15" t="e">
        <f t="shared" si="7"/>
        <v>#N/A</v>
      </c>
      <c r="AB63" s="22"/>
      <c r="AC63" s="4"/>
      <c r="AD63" s="3">
        <f t="shared" si="9"/>
        <v>0</v>
      </c>
      <c r="AE63" s="3" t="e">
        <f t="shared" si="10"/>
        <v>#N/A</v>
      </c>
      <c r="AF63" t="e">
        <f t="shared" si="11"/>
        <v>#N/A</v>
      </c>
      <c r="AG63" t="e">
        <f t="shared" si="12"/>
        <v>#N/A</v>
      </c>
    </row>
    <row r="64" spans="4:33">
      <c r="D64">
        <v>61</v>
      </c>
      <c r="E64" s="3">
        <v>0.18</v>
      </c>
      <c r="F64" s="17">
        <f t="shared" si="8"/>
        <v>0</v>
      </c>
      <c r="G64" s="17">
        <f t="shared" si="0"/>
        <v>0</v>
      </c>
      <c r="H64" s="21"/>
      <c r="I64" s="14" t="e">
        <f>IF(AD64=0,NA(),ROUND(AG64,PREFERENCES!$D$4))</f>
        <v>#N/A</v>
      </c>
      <c r="J64" s="14" t="e">
        <f>ROUND(E64*AG64,PREFERENCES!$D$5)</f>
        <v>#N/A</v>
      </c>
      <c r="K64" s="14" t="e">
        <f>IF(AD64=0,NA(),ROUND(AF64,PREFERENCES!$D$6))</f>
        <v>#N/A</v>
      </c>
      <c r="L64" s="14" t="e">
        <f>IF(J64=0,NA(),ROUND(AF64/J64,PREFERENCES!$D$7))</f>
        <v>#N/A</v>
      </c>
      <c r="M64" s="17" t="e">
        <f t="shared" si="1"/>
        <v>#N/A</v>
      </c>
      <c r="N64" s="14" t="e">
        <f>ROUND(IF($B$6=0,NA(),AF64/$B$6),PREFERENCES!$D$8)</f>
        <v>#N/A</v>
      </c>
      <c r="O64" s="14" t="e">
        <f>ROUND(IF(OR(K64=0,$B$6=0),NA(),$B$6/K64),PREFERENCES!$D$9)</f>
        <v>#N/A</v>
      </c>
      <c r="P64" s="14" t="e">
        <f>ROUND(IF(OR(K64=0,$B$6=0),NA(),$B$6/K64*100),PREFERENCES!$D$10)</f>
        <v>#N/A</v>
      </c>
      <c r="Q64" s="16" t="e">
        <f>IF((AF64*CHARACTERIZE!$I$3)=0,0,CEILING(CHARACTERIZE!$E$3/(AF64*CHARACTERIZE!$I$3),1)*$B$7)</f>
        <v>#N/A</v>
      </c>
      <c r="R64" s="17" t="e">
        <f>ROUND(Q64*E64*AG64/CHARACTERIZE!$M$3/$B$7, PREFERENCES!$D$5)</f>
        <v>#N/A</v>
      </c>
      <c r="S64" s="16" t="e">
        <f>ROUND(Q64*AF64*CHARACTERIZE!$I$3/$B$7,PREFERENCES!$D$6)</f>
        <v>#N/A</v>
      </c>
      <c r="T64" s="18" t="e">
        <f>ROUND(S64/Q64,PREFERENCES!$D$6)</f>
        <v>#N/A</v>
      </c>
      <c r="U64" s="15" t="e">
        <f>IF(R64=0,0,ROUND((AF64*CHARACTERIZE!$I$3)/(E64*AG64/CHARACTERIZE!$M$3),PREFERENCES!$D$7))</f>
        <v>#N/A</v>
      </c>
      <c r="V64" s="19" t="e">
        <f t="shared" si="2"/>
        <v>#N/A</v>
      </c>
      <c r="W64" s="15" t="e">
        <f t="shared" si="13"/>
        <v>#N/A</v>
      </c>
      <c r="X64" s="15" t="e">
        <f t="shared" si="14"/>
        <v>#N/A</v>
      </c>
      <c r="Y64" s="23" t="e">
        <f t="shared" si="15"/>
        <v>#N/A</v>
      </c>
      <c r="Z64" s="15" t="e">
        <f t="shared" si="6"/>
        <v>#N/A</v>
      </c>
      <c r="AA64" s="15" t="e">
        <f t="shared" si="7"/>
        <v>#N/A</v>
      </c>
      <c r="AB64" s="22"/>
      <c r="AC64" s="4"/>
      <c r="AD64" s="3">
        <f t="shared" si="9"/>
        <v>0</v>
      </c>
      <c r="AE64" s="3" t="e">
        <f t="shared" si="10"/>
        <v>#N/A</v>
      </c>
      <c r="AF64" t="e">
        <f t="shared" si="11"/>
        <v>#N/A</v>
      </c>
      <c r="AG64" t="e">
        <f t="shared" si="12"/>
        <v>#N/A</v>
      </c>
    </row>
    <row r="65" spans="4:33">
      <c r="D65">
        <v>62</v>
      </c>
      <c r="E65" s="3">
        <v>0.19</v>
      </c>
      <c r="F65" s="17">
        <f t="shared" si="8"/>
        <v>0</v>
      </c>
      <c r="G65" s="17">
        <f t="shared" si="0"/>
        <v>0</v>
      </c>
      <c r="H65" s="21"/>
      <c r="I65" s="14" t="e">
        <f>IF(AD65=0,NA(),ROUND(AG65,PREFERENCES!$D$4))</f>
        <v>#N/A</v>
      </c>
      <c r="J65" s="14" t="e">
        <f>ROUND(E65*AG65,PREFERENCES!$D$5)</f>
        <v>#N/A</v>
      </c>
      <c r="K65" s="14" t="e">
        <f>IF(AD65=0,NA(),ROUND(AF65,PREFERENCES!$D$6))</f>
        <v>#N/A</v>
      </c>
      <c r="L65" s="14" t="e">
        <f>IF(J65=0,NA(),ROUND(AF65/J65,PREFERENCES!$D$7))</f>
        <v>#N/A</v>
      </c>
      <c r="M65" s="17" t="e">
        <f t="shared" si="1"/>
        <v>#N/A</v>
      </c>
      <c r="N65" s="14" t="e">
        <f>ROUND(IF($B$6=0,NA(),AF65/$B$6),PREFERENCES!$D$8)</f>
        <v>#N/A</v>
      </c>
      <c r="O65" s="14" t="e">
        <f>ROUND(IF(OR(K65=0,$B$6=0),NA(),$B$6/K65),PREFERENCES!$D$9)</f>
        <v>#N/A</v>
      </c>
      <c r="P65" s="14" t="e">
        <f>ROUND(IF(OR(K65=0,$B$6=0),NA(),$B$6/K65*100),PREFERENCES!$D$10)</f>
        <v>#N/A</v>
      </c>
      <c r="Q65" s="16" t="e">
        <f>IF((AF65*CHARACTERIZE!$I$3)=0,0,CEILING(CHARACTERIZE!$E$3/(AF65*CHARACTERIZE!$I$3),1)*$B$7)</f>
        <v>#N/A</v>
      </c>
      <c r="R65" s="17" t="e">
        <f>ROUND(Q65*E65*AG65/CHARACTERIZE!$M$3/$B$7, PREFERENCES!$D$5)</f>
        <v>#N/A</v>
      </c>
      <c r="S65" s="16" t="e">
        <f>ROUND(Q65*AF65*CHARACTERIZE!$I$3/$B$7,PREFERENCES!$D$6)</f>
        <v>#N/A</v>
      </c>
      <c r="T65" s="18" t="e">
        <f>ROUND(S65/Q65,PREFERENCES!$D$6)</f>
        <v>#N/A</v>
      </c>
      <c r="U65" s="15" t="e">
        <f>IF(R65=0,0,ROUND((AF65*CHARACTERIZE!$I$3)/(E65*AG65/CHARACTERIZE!$M$3),PREFERENCES!$D$7))</f>
        <v>#N/A</v>
      </c>
      <c r="V65" s="19" t="e">
        <f t="shared" si="2"/>
        <v>#N/A</v>
      </c>
      <c r="W65" s="15" t="e">
        <f t="shared" si="13"/>
        <v>#N/A</v>
      </c>
      <c r="X65" s="15" t="e">
        <f t="shared" si="14"/>
        <v>#N/A</v>
      </c>
      <c r="Y65" s="23" t="e">
        <f t="shared" si="15"/>
        <v>#N/A</v>
      </c>
      <c r="Z65" s="15" t="e">
        <f t="shared" si="6"/>
        <v>#N/A</v>
      </c>
      <c r="AA65" s="15" t="e">
        <f t="shared" si="7"/>
        <v>#N/A</v>
      </c>
      <c r="AB65" s="22"/>
      <c r="AC65" s="4"/>
      <c r="AD65" s="3">
        <f t="shared" si="9"/>
        <v>0</v>
      </c>
      <c r="AE65" s="3" t="e">
        <f t="shared" si="10"/>
        <v>#N/A</v>
      </c>
      <c r="AF65" t="e">
        <f t="shared" si="11"/>
        <v>#N/A</v>
      </c>
      <c r="AG65" t="e">
        <f t="shared" si="12"/>
        <v>#N/A</v>
      </c>
    </row>
    <row r="66" spans="4:33">
      <c r="D66">
        <v>63</v>
      </c>
      <c r="E66" s="3">
        <v>0.2</v>
      </c>
      <c r="F66" s="17">
        <f t="shared" si="8"/>
        <v>0</v>
      </c>
      <c r="G66" s="17">
        <f t="shared" si="0"/>
        <v>0</v>
      </c>
      <c r="H66" s="21"/>
      <c r="I66" s="14" t="e">
        <f>IF(AD66=0,NA(),ROUND(AG66,PREFERENCES!$D$4))</f>
        <v>#N/A</v>
      </c>
      <c r="J66" s="14" t="e">
        <f>ROUND(E66*AG66,PREFERENCES!$D$5)</f>
        <v>#N/A</v>
      </c>
      <c r="K66" s="14" t="e">
        <f>IF(AD66=0,NA(),ROUND(AF66,PREFERENCES!$D$6))</f>
        <v>#N/A</v>
      </c>
      <c r="L66" s="14" t="e">
        <f>IF(J66=0,NA(),ROUND(AF66/J66,PREFERENCES!$D$7))</f>
        <v>#N/A</v>
      </c>
      <c r="M66" s="17" t="e">
        <f t="shared" si="1"/>
        <v>#N/A</v>
      </c>
      <c r="N66" s="14" t="e">
        <f>ROUND(IF($B$6=0,NA(),AF66/$B$6),PREFERENCES!$D$8)</f>
        <v>#N/A</v>
      </c>
      <c r="O66" s="14" t="e">
        <f>ROUND(IF(OR(K66=0,$B$6=0),NA(),$B$6/K66),PREFERENCES!$D$9)</f>
        <v>#N/A</v>
      </c>
      <c r="P66" s="14" t="e">
        <f>ROUND(IF(OR(K66=0,$B$6=0),NA(),$B$6/K66*100),PREFERENCES!$D$10)</f>
        <v>#N/A</v>
      </c>
      <c r="Q66" s="16" t="e">
        <f>IF((AF66*CHARACTERIZE!$I$3)=0,0,CEILING(CHARACTERIZE!$E$3/(AF66*CHARACTERIZE!$I$3),1)*$B$7)</f>
        <v>#N/A</v>
      </c>
      <c r="R66" s="17" t="e">
        <f>ROUND(Q66*E66*AG66/CHARACTERIZE!$M$3/$B$7, PREFERENCES!$D$5)</f>
        <v>#N/A</v>
      </c>
      <c r="S66" s="16" t="e">
        <f>ROUND(Q66*AF66*CHARACTERIZE!$I$3/$B$7,PREFERENCES!$D$6)</f>
        <v>#N/A</v>
      </c>
      <c r="T66" s="18" t="e">
        <f>ROUND(S66/Q66,PREFERENCES!$D$6)</f>
        <v>#N/A</v>
      </c>
      <c r="U66" s="15" t="e">
        <f>IF(R66=0,0,ROUND((AF66*CHARACTERIZE!$I$3)/(E66*AG66/CHARACTERIZE!$M$3),PREFERENCES!$D$7))</f>
        <v>#N/A</v>
      </c>
      <c r="V66" s="19" t="e">
        <f t="shared" si="2"/>
        <v>#N/A</v>
      </c>
      <c r="W66" s="15" t="e">
        <f t="shared" si="13"/>
        <v>#N/A</v>
      </c>
      <c r="X66" s="15" t="e">
        <f t="shared" si="14"/>
        <v>#N/A</v>
      </c>
      <c r="Y66" s="23" t="e">
        <f t="shared" si="15"/>
        <v>#N/A</v>
      </c>
      <c r="Z66" s="15" t="e">
        <f t="shared" si="6"/>
        <v>#N/A</v>
      </c>
      <c r="AA66" s="15" t="e">
        <f t="shared" si="7"/>
        <v>#N/A</v>
      </c>
      <c r="AB66" s="22"/>
      <c r="AC66" s="4"/>
      <c r="AD66" s="3">
        <f t="shared" si="9"/>
        <v>0</v>
      </c>
      <c r="AE66" s="3" t="e">
        <f t="shared" si="10"/>
        <v>#N/A</v>
      </c>
      <c r="AF66" t="e">
        <f t="shared" si="11"/>
        <v>#N/A</v>
      </c>
      <c r="AG66" t="e">
        <f t="shared" si="12"/>
        <v>#N/A</v>
      </c>
    </row>
    <row r="67" spans="4:33">
      <c r="D67">
        <v>64</v>
      </c>
      <c r="E67" s="3">
        <v>0.21</v>
      </c>
      <c r="F67" s="17">
        <f t="shared" si="8"/>
        <v>0</v>
      </c>
      <c r="G67" s="17">
        <f t="shared" si="0"/>
        <v>0</v>
      </c>
      <c r="H67" s="21"/>
      <c r="I67" s="14" t="e">
        <f>IF(AD67=0,NA(),ROUND(AG67,PREFERENCES!$D$4))</f>
        <v>#N/A</v>
      </c>
      <c r="J67" s="14" t="e">
        <f>ROUND(E67*AG67,PREFERENCES!$D$5)</f>
        <v>#N/A</v>
      </c>
      <c r="K67" s="14" t="e">
        <f>IF(AD67=0,NA(),ROUND(AF67,PREFERENCES!$D$6))</f>
        <v>#N/A</v>
      </c>
      <c r="L67" s="14" t="e">
        <f>IF(J67=0,NA(),ROUND(AF67/J67,PREFERENCES!$D$7))</f>
        <v>#N/A</v>
      </c>
      <c r="M67" s="17" t="e">
        <f t="shared" si="1"/>
        <v>#N/A</v>
      </c>
      <c r="N67" s="14" t="e">
        <f>ROUND(IF($B$6=0,NA(),AF67/$B$6),PREFERENCES!$D$8)</f>
        <v>#N/A</v>
      </c>
      <c r="O67" s="14" t="e">
        <f>ROUND(IF(OR(K67=0,$B$6=0),NA(),$B$6/K67),PREFERENCES!$D$9)</f>
        <v>#N/A</v>
      </c>
      <c r="P67" s="14" t="e">
        <f>ROUND(IF(OR(K67=0,$B$6=0),NA(),$B$6/K67*100),PREFERENCES!$D$10)</f>
        <v>#N/A</v>
      </c>
      <c r="Q67" s="16" t="e">
        <f>IF((AF67*CHARACTERIZE!$I$3)=0,0,CEILING(CHARACTERIZE!$E$3/(AF67*CHARACTERIZE!$I$3),1)*$B$7)</f>
        <v>#N/A</v>
      </c>
      <c r="R67" s="17" t="e">
        <f>ROUND(Q67*E67*AG67/CHARACTERIZE!$M$3/$B$7, PREFERENCES!$D$5)</f>
        <v>#N/A</v>
      </c>
      <c r="S67" s="16" t="e">
        <f>ROUND(Q67*AF67*CHARACTERIZE!$I$3/$B$7,PREFERENCES!$D$6)</f>
        <v>#N/A</v>
      </c>
      <c r="T67" s="18" t="e">
        <f>ROUND(S67/Q67,PREFERENCES!$D$6)</f>
        <v>#N/A</v>
      </c>
      <c r="U67" s="15" t="e">
        <f>IF(R67=0,0,ROUND((AF67*CHARACTERIZE!$I$3)/(E67*AG67/CHARACTERIZE!$M$3),PREFERENCES!$D$7))</f>
        <v>#N/A</v>
      </c>
      <c r="V67" s="19" t="e">
        <f t="shared" si="2"/>
        <v>#N/A</v>
      </c>
      <c r="W67" s="15" t="e">
        <f t="shared" si="13"/>
        <v>#N/A</v>
      </c>
      <c r="X67" s="15" t="e">
        <f t="shared" si="14"/>
        <v>#N/A</v>
      </c>
      <c r="Y67" s="23" t="e">
        <f t="shared" si="15"/>
        <v>#N/A</v>
      </c>
      <c r="Z67" s="15" t="e">
        <f t="shared" si="6"/>
        <v>#N/A</v>
      </c>
      <c r="AA67" s="15" t="e">
        <f t="shared" si="7"/>
        <v>#N/A</v>
      </c>
      <c r="AB67" s="22"/>
      <c r="AC67" s="4"/>
      <c r="AD67" s="3">
        <f t="shared" si="9"/>
        <v>0</v>
      </c>
      <c r="AE67" s="3" t="e">
        <f t="shared" si="10"/>
        <v>#N/A</v>
      </c>
      <c r="AF67" t="e">
        <f t="shared" si="11"/>
        <v>#N/A</v>
      </c>
      <c r="AG67" t="e">
        <f t="shared" si="12"/>
        <v>#N/A</v>
      </c>
    </row>
    <row r="68" spans="4:33">
      <c r="D68">
        <v>65</v>
      </c>
      <c r="E68" s="3">
        <v>0.22</v>
      </c>
      <c r="F68" s="17">
        <f t="shared" si="8"/>
        <v>0</v>
      </c>
      <c r="G68" s="17">
        <f t="shared" ref="G68:G131" si="16">IF($E68&lt;$B$19,0,IF($E68&gt;$B$20,0,$B$22*$E68^3+$B$23*$E68^2+$B$24*$E68+$B$25))</f>
        <v>0</v>
      </c>
      <c r="H68" s="21"/>
      <c r="I68" s="14" t="e">
        <f>IF(AD68=0,NA(),ROUND(AG68,PREFERENCES!$D$4))</f>
        <v>#N/A</v>
      </c>
      <c r="J68" s="14" t="e">
        <f>ROUND(E68*AG68,PREFERENCES!$D$5)</f>
        <v>#N/A</v>
      </c>
      <c r="K68" s="14" t="e">
        <f>IF(AD68=0,NA(),ROUND(AF68,PREFERENCES!$D$6))</f>
        <v>#N/A</v>
      </c>
      <c r="L68" s="14" t="e">
        <f>IF(J68=0,NA(),ROUND(AF68/J68,PREFERENCES!$D$7))</f>
        <v>#N/A</v>
      </c>
      <c r="M68" s="17" t="e">
        <f t="shared" ref="M68:M131" si="17">IF(AD68=0,NA(),ROUND((G68*AE68),3))</f>
        <v>#N/A</v>
      </c>
      <c r="N68" s="14" t="e">
        <f>ROUND(IF($B$6=0,NA(),AF68/$B$6),PREFERENCES!$D$8)</f>
        <v>#N/A</v>
      </c>
      <c r="O68" s="14" t="e">
        <f>ROUND(IF(OR(K68=0,$B$6=0),NA(),$B$6/K68),PREFERENCES!$D$9)</f>
        <v>#N/A</v>
      </c>
      <c r="P68" s="14" t="e">
        <f>ROUND(IF(OR(K68=0,$B$6=0),NA(),$B$6/K68*100),PREFERENCES!$D$10)</f>
        <v>#N/A</v>
      </c>
      <c r="Q68" s="16" t="e">
        <f>IF((AF68*CHARACTERIZE!$I$3)=0,0,CEILING(CHARACTERIZE!$E$3/(AF68*CHARACTERIZE!$I$3),1)*$B$7)</f>
        <v>#N/A</v>
      </c>
      <c r="R68" s="17" t="e">
        <f>ROUND(Q68*E68*AG68/CHARACTERIZE!$M$3/$B$7, PREFERENCES!$D$5)</f>
        <v>#N/A</v>
      </c>
      <c r="S68" s="16" t="e">
        <f>ROUND(Q68*AF68*CHARACTERIZE!$I$3/$B$7,PREFERENCES!$D$6)</f>
        <v>#N/A</v>
      </c>
      <c r="T68" s="18" t="e">
        <f>ROUND(S68/Q68,PREFERENCES!$D$6)</f>
        <v>#N/A</v>
      </c>
      <c r="U68" s="15" t="e">
        <f>IF(R68=0,0,ROUND((AF68*CHARACTERIZE!$I$3)/(E68*AG68/CHARACTERIZE!$M$3),PREFERENCES!$D$7))</f>
        <v>#N/A</v>
      </c>
      <c r="V68" s="19" t="e">
        <f t="shared" ref="V68:V131" si="18">Q68*$B$6/$B$7</f>
        <v>#N/A</v>
      </c>
      <c r="W68" s="15" t="e">
        <f t="shared" si="13"/>
        <v>#N/A</v>
      </c>
      <c r="X68" s="15" t="e">
        <f t="shared" si="14"/>
        <v>#N/A</v>
      </c>
      <c r="Y68" s="23" t="e">
        <f t="shared" si="15"/>
        <v>#N/A</v>
      </c>
      <c r="Z68" s="15" t="e">
        <f t="shared" ref="Z68:Z131" si="19">IF(AF68=0,NA(),ROUND(CHOOSE($B$39,NA(),NA(),NA(),EXP((LN(Y68/175.54))/-0.941),EXP((LN(Y68/175.54))/-0.941)),1))</f>
        <v>#N/A</v>
      </c>
      <c r="AA68" s="15" t="e">
        <f t="shared" ref="AA68:AA131" si="20">IF(AG68=0,NA(),ROUND(CHOOSE($B$39,NA(),NA(),NA(),Z68*645.16*0.0393700787,Z68*645.16*0.0393700787),0))</f>
        <v>#N/A</v>
      </c>
      <c r="AB68" s="22"/>
      <c r="AC68" s="4"/>
      <c r="AD68" s="3">
        <f t="shared" si="9"/>
        <v>0</v>
      </c>
      <c r="AE68" s="3" t="e">
        <f t="shared" si="10"/>
        <v>#N/A</v>
      </c>
      <c r="AF68" t="e">
        <f t="shared" si="11"/>
        <v>#N/A</v>
      </c>
      <c r="AG68" t="e">
        <f t="shared" si="12"/>
        <v>#N/A</v>
      </c>
    </row>
    <row r="69" spans="4:33">
      <c r="D69">
        <v>66</v>
      </c>
      <c r="E69">
        <v>0.23</v>
      </c>
      <c r="F69" s="17">
        <f t="shared" ref="F69:F132" si="21">IF($E69&lt;$B$19,0,IF($E69&gt;$B$20,0,$B$27*$E69^3+$B$28*$E69^2+$B$29*$E69+$B$30+$B$16))</f>
        <v>0</v>
      </c>
      <c r="G69" s="17">
        <f t="shared" si="16"/>
        <v>0</v>
      </c>
      <c r="I69" s="14" t="e">
        <f>IF(AD69=0,NA(),ROUND(AG69,PREFERENCES!$D$4))</f>
        <v>#N/A</v>
      </c>
      <c r="J69" s="14" t="e">
        <f>ROUND(E69*AG69,PREFERENCES!$D$5)</f>
        <v>#N/A</v>
      </c>
      <c r="K69" s="14" t="e">
        <f>IF(AD69=0,NA(),ROUND(AF69,PREFERENCES!$D$6))</f>
        <v>#N/A</v>
      </c>
      <c r="L69" s="14" t="e">
        <f>IF(J69=0,NA(),ROUND(AF69/J69,PREFERENCES!$D$7))</f>
        <v>#N/A</v>
      </c>
      <c r="M69" s="17" t="e">
        <f t="shared" si="17"/>
        <v>#N/A</v>
      </c>
      <c r="N69" s="14" t="e">
        <f>ROUND(IF($B$6=0,NA(),AF69/$B$6),PREFERENCES!$D$8)</f>
        <v>#N/A</v>
      </c>
      <c r="O69" s="14" t="e">
        <f>ROUND(IF(OR(K69=0,$B$6=0),NA(),$B$6/K69),PREFERENCES!$D$9)</f>
        <v>#N/A</v>
      </c>
      <c r="P69" s="14" t="e">
        <f>ROUND(IF(OR(K69=0,$B$6=0),NA(),$B$6/K69*100),PREFERENCES!$D$10)</f>
        <v>#N/A</v>
      </c>
      <c r="Q69" s="16" t="e">
        <f>IF((AF69*CHARACTERIZE!$I$3)=0,0,CEILING(CHARACTERIZE!$E$3/(AF69*CHARACTERIZE!$I$3),1)*$B$7)</f>
        <v>#N/A</v>
      </c>
      <c r="R69" s="17" t="e">
        <f>ROUND(Q69*E69*AG69/CHARACTERIZE!$M$3/$B$7, PREFERENCES!$D$5)</f>
        <v>#N/A</v>
      </c>
      <c r="S69" s="16" t="e">
        <f>ROUND(Q69*AF69*CHARACTERIZE!$I$3/$B$7,PREFERENCES!$D$6)</f>
        <v>#N/A</v>
      </c>
      <c r="T69" s="18" t="e">
        <f>ROUND(S69/Q69,PREFERENCES!$D$6)</f>
        <v>#N/A</v>
      </c>
      <c r="U69" s="15" t="e">
        <f>IF(R69=0,0,ROUND((AF69*CHARACTERIZE!$I$3)/(E69*AG69/CHARACTERIZE!$M$3),PREFERENCES!$D$7))</f>
        <v>#N/A</v>
      </c>
      <c r="V69" s="19" t="e">
        <f t="shared" si="18"/>
        <v>#N/A</v>
      </c>
      <c r="W69" s="15" t="e">
        <f t="shared" si="13"/>
        <v>#N/A</v>
      </c>
      <c r="X69" s="15" t="e">
        <f t="shared" si="14"/>
        <v>#N/A</v>
      </c>
      <c r="Y69" s="23" t="e">
        <f t="shared" si="15"/>
        <v>#N/A</v>
      </c>
      <c r="Z69" s="15" t="e">
        <f t="shared" si="19"/>
        <v>#N/A</v>
      </c>
      <c r="AA69" s="15" t="e">
        <f t="shared" si="20"/>
        <v>#N/A</v>
      </c>
      <c r="AB69" s="22"/>
      <c r="AC69" s="4"/>
      <c r="AD69" s="3">
        <f t="shared" ref="AD69:AD132" si="22">IF(F69=0,0,E69*(F69+($B$9-$B$33)*$B$34))</f>
        <v>0</v>
      </c>
      <c r="AE69" s="3" t="e">
        <f t="shared" ref="AE69:AE132" si="23">1+(W69-$B$33)*$B$32</f>
        <v>#N/A</v>
      </c>
      <c r="AF69" t="e">
        <f t="shared" ref="AF69:AF132" si="24">G69*AE69*$B$5*$B$7</f>
        <v>#N/A</v>
      </c>
      <c r="AG69" t="e">
        <f t="shared" ref="AG69:AG132" si="25">(F69+(W69-$B$33)*$B$34)*$B$7</f>
        <v>#N/A</v>
      </c>
    </row>
    <row r="70" spans="4:33">
      <c r="D70">
        <v>67</v>
      </c>
      <c r="E70">
        <v>0.24</v>
      </c>
      <c r="F70" s="17">
        <f t="shared" si="21"/>
        <v>0</v>
      </c>
      <c r="G70" s="17">
        <f t="shared" si="16"/>
        <v>0</v>
      </c>
      <c r="I70" s="14" t="e">
        <f>IF(AD70=0,NA(),ROUND(AG70,PREFERENCES!$D$4))</f>
        <v>#N/A</v>
      </c>
      <c r="J70" s="14" t="e">
        <f>ROUND(E70*AG70,PREFERENCES!$D$5)</f>
        <v>#N/A</v>
      </c>
      <c r="K70" s="14" t="e">
        <f>IF(AD70=0,NA(),ROUND(AF70,PREFERENCES!$D$6))</f>
        <v>#N/A</v>
      </c>
      <c r="L70" s="14" t="e">
        <f>IF(J70=0,NA(),ROUND(AF70/J70,PREFERENCES!$D$7))</f>
        <v>#N/A</v>
      </c>
      <c r="M70" s="17" t="e">
        <f t="shared" si="17"/>
        <v>#N/A</v>
      </c>
      <c r="N70" s="14" t="e">
        <f>ROUND(IF($B$6=0,NA(),AF70/$B$6),PREFERENCES!$D$8)</f>
        <v>#N/A</v>
      </c>
      <c r="O70" s="14" t="e">
        <f>ROUND(IF(OR(K70=0,$B$6=0),NA(),$B$6/K70),PREFERENCES!$D$9)</f>
        <v>#N/A</v>
      </c>
      <c r="P70" s="14" t="e">
        <f>ROUND(IF(OR(K70=0,$B$6=0),NA(),$B$6/K70*100),PREFERENCES!$D$10)</f>
        <v>#N/A</v>
      </c>
      <c r="Q70" s="16" t="e">
        <f>IF((AF70*CHARACTERIZE!$I$3)=0,0,CEILING(CHARACTERIZE!$E$3/(AF70*CHARACTERIZE!$I$3),1)*$B$7)</f>
        <v>#N/A</v>
      </c>
      <c r="R70" s="17" t="e">
        <f>ROUND(Q70*E70*AG70/CHARACTERIZE!$M$3/$B$7, PREFERENCES!$D$5)</f>
        <v>#N/A</v>
      </c>
      <c r="S70" s="16" t="e">
        <f>ROUND(Q70*AF70*CHARACTERIZE!$I$3/$B$7,PREFERENCES!$D$6)</f>
        <v>#N/A</v>
      </c>
      <c r="T70" s="18" t="e">
        <f>ROUND(S70/Q70,PREFERENCES!$D$6)</f>
        <v>#N/A</v>
      </c>
      <c r="U70" s="15" t="e">
        <f>IF(R70=0,0,ROUND((AF70*CHARACTERIZE!$I$3)/(E70*AG70/CHARACTERIZE!$M$3),PREFERENCES!$D$7))</f>
        <v>#N/A</v>
      </c>
      <c r="V70" s="19" t="e">
        <f t="shared" si="18"/>
        <v>#N/A</v>
      </c>
      <c r="W70" s="15" t="e">
        <f t="shared" si="13"/>
        <v>#N/A</v>
      </c>
      <c r="X70" s="15" t="e">
        <f t="shared" si="14"/>
        <v>#N/A</v>
      </c>
      <c r="Y70" s="23" t="e">
        <f t="shared" si="15"/>
        <v>#N/A</v>
      </c>
      <c r="Z70" s="15" t="e">
        <f t="shared" si="19"/>
        <v>#N/A</v>
      </c>
      <c r="AA70" s="15" t="e">
        <f t="shared" si="20"/>
        <v>#N/A</v>
      </c>
      <c r="AB70" s="22"/>
      <c r="AC70" s="4"/>
      <c r="AD70" s="3">
        <f t="shared" si="22"/>
        <v>0</v>
      </c>
      <c r="AE70" s="3" t="e">
        <f t="shared" si="23"/>
        <v>#N/A</v>
      </c>
      <c r="AF70" t="e">
        <f t="shared" si="24"/>
        <v>#N/A</v>
      </c>
      <c r="AG70" t="e">
        <f t="shared" si="25"/>
        <v>#N/A</v>
      </c>
    </row>
    <row r="71" spans="4:33">
      <c r="D71">
        <v>68</v>
      </c>
      <c r="E71">
        <v>0.25</v>
      </c>
      <c r="F71" s="17">
        <f t="shared" si="21"/>
        <v>0</v>
      </c>
      <c r="G71" s="17">
        <f t="shared" si="16"/>
        <v>0</v>
      </c>
      <c r="I71" s="14" t="e">
        <f>IF(AD71=0,NA(),ROUND(AG71,PREFERENCES!$D$4))</f>
        <v>#N/A</v>
      </c>
      <c r="J71" s="14" t="e">
        <f>ROUND(E71*AG71,PREFERENCES!$D$5)</f>
        <v>#N/A</v>
      </c>
      <c r="K71" s="14" t="e">
        <f>IF(AD71=0,NA(),ROUND(AF71,PREFERENCES!$D$6))</f>
        <v>#N/A</v>
      </c>
      <c r="L71" s="14" t="e">
        <f>IF(J71=0,NA(),ROUND(AF71/J71,PREFERENCES!$D$7))</f>
        <v>#N/A</v>
      </c>
      <c r="M71" s="17" t="e">
        <f t="shared" si="17"/>
        <v>#N/A</v>
      </c>
      <c r="N71" s="14" t="e">
        <f>ROUND(IF($B$6=0,NA(),AF71/$B$6),PREFERENCES!$D$8)</f>
        <v>#N/A</v>
      </c>
      <c r="O71" s="14" t="e">
        <f>ROUND(IF(OR(K71=0,$B$6=0),NA(),$B$6/K71),PREFERENCES!$D$9)</f>
        <v>#N/A</v>
      </c>
      <c r="P71" s="14" t="e">
        <f>ROUND(IF(OR(K71=0,$B$6=0),NA(),$B$6/K71*100),PREFERENCES!$D$10)</f>
        <v>#N/A</v>
      </c>
      <c r="Q71" s="16" t="e">
        <f>IF((AF71*CHARACTERIZE!$I$3)=0,0,CEILING(CHARACTERIZE!$E$3/(AF71*CHARACTERIZE!$I$3),1)*$B$7)</f>
        <v>#N/A</v>
      </c>
      <c r="R71" s="17" t="e">
        <f>ROUND(Q71*E71*AG71/CHARACTERIZE!$M$3/$B$7, PREFERENCES!$D$5)</f>
        <v>#N/A</v>
      </c>
      <c r="S71" s="16" t="e">
        <f>ROUND(Q71*AF71*CHARACTERIZE!$I$3/$B$7,PREFERENCES!$D$6)</f>
        <v>#N/A</v>
      </c>
      <c r="T71" s="18" t="e">
        <f>ROUND(S71/Q71,PREFERENCES!$D$6)</f>
        <v>#N/A</v>
      </c>
      <c r="U71" s="15" t="e">
        <f>IF(R71=0,0,ROUND((AF71*CHARACTERIZE!$I$3)/(E71*AG71/CHARACTERIZE!$M$3),PREFERENCES!$D$7))</f>
        <v>#N/A</v>
      </c>
      <c r="V71" s="19" t="e">
        <f t="shared" si="18"/>
        <v>#N/A</v>
      </c>
      <c r="W71" s="15" t="e">
        <f t="shared" si="13"/>
        <v>#N/A</v>
      </c>
      <c r="X71" s="15" t="e">
        <f t="shared" si="14"/>
        <v>#N/A</v>
      </c>
      <c r="Y71" s="23" t="e">
        <f t="shared" si="15"/>
        <v>#N/A</v>
      </c>
      <c r="Z71" s="15" t="e">
        <f t="shared" si="19"/>
        <v>#N/A</v>
      </c>
      <c r="AA71" s="15" t="e">
        <f t="shared" si="20"/>
        <v>#N/A</v>
      </c>
      <c r="AB71" s="22"/>
      <c r="AC71" s="4"/>
      <c r="AD71" s="3">
        <f t="shared" si="22"/>
        <v>0</v>
      </c>
      <c r="AE71" s="3" t="e">
        <f t="shared" si="23"/>
        <v>#N/A</v>
      </c>
      <c r="AF71" t="e">
        <f t="shared" si="24"/>
        <v>#N/A</v>
      </c>
      <c r="AG71" t="e">
        <f t="shared" si="25"/>
        <v>#N/A</v>
      </c>
    </row>
    <row r="72" spans="4:33">
      <c r="D72">
        <v>69</v>
      </c>
      <c r="E72">
        <v>0.26</v>
      </c>
      <c r="F72" s="17">
        <f t="shared" si="21"/>
        <v>0</v>
      </c>
      <c r="G72" s="17">
        <f t="shared" si="16"/>
        <v>0</v>
      </c>
      <c r="I72" s="14" t="e">
        <f>IF(AD72=0,NA(),ROUND(AG72,PREFERENCES!$D$4))</f>
        <v>#N/A</v>
      </c>
      <c r="J72" s="14" t="e">
        <f>ROUND(E72*AG72,PREFERENCES!$D$5)</f>
        <v>#N/A</v>
      </c>
      <c r="K72" s="14" t="e">
        <f>IF(AD72=0,NA(),ROUND(AF72,PREFERENCES!$D$6))</f>
        <v>#N/A</v>
      </c>
      <c r="L72" s="14" t="e">
        <f>IF(J72=0,NA(),ROUND(AF72/J72,PREFERENCES!$D$7))</f>
        <v>#N/A</v>
      </c>
      <c r="M72" s="17" t="e">
        <f t="shared" si="17"/>
        <v>#N/A</v>
      </c>
      <c r="N72" s="14" t="e">
        <f>ROUND(IF($B$6=0,NA(),AF72/$B$6),PREFERENCES!$D$8)</f>
        <v>#N/A</v>
      </c>
      <c r="O72" s="14" t="e">
        <f>ROUND(IF(OR(K72=0,$B$6=0),NA(),$B$6/K72),PREFERENCES!$D$9)</f>
        <v>#N/A</v>
      </c>
      <c r="P72" s="14" t="e">
        <f>ROUND(IF(OR(K72=0,$B$6=0),NA(),$B$6/K72*100),PREFERENCES!$D$10)</f>
        <v>#N/A</v>
      </c>
      <c r="Q72" s="16" t="e">
        <f>IF((AF72*CHARACTERIZE!$I$3)=0,0,CEILING(CHARACTERIZE!$E$3/(AF72*CHARACTERIZE!$I$3),1)*$B$7)</f>
        <v>#N/A</v>
      </c>
      <c r="R72" s="17" t="e">
        <f>ROUND(Q72*E72*AG72/CHARACTERIZE!$M$3/$B$7, PREFERENCES!$D$5)</f>
        <v>#N/A</v>
      </c>
      <c r="S72" s="16" t="e">
        <f>ROUND(Q72*AF72*CHARACTERIZE!$I$3/$B$7,PREFERENCES!$D$6)</f>
        <v>#N/A</v>
      </c>
      <c r="T72" s="18" t="e">
        <f>ROUND(S72/Q72,PREFERENCES!$D$6)</f>
        <v>#N/A</v>
      </c>
      <c r="U72" s="15" t="e">
        <f>IF(R72=0,0,ROUND((AF72*CHARACTERIZE!$I$3)/(E72*AG72/CHARACTERIZE!$M$3),PREFERENCES!$D$7))</f>
        <v>#N/A</v>
      </c>
      <c r="V72" s="19" t="e">
        <f t="shared" si="18"/>
        <v>#N/A</v>
      </c>
      <c r="W72" s="15" t="e">
        <f t="shared" si="13"/>
        <v>#N/A</v>
      </c>
      <c r="X72" s="15" t="e">
        <f t="shared" si="14"/>
        <v>#N/A</v>
      </c>
      <c r="Y72" s="23" t="e">
        <f t="shared" si="15"/>
        <v>#N/A</v>
      </c>
      <c r="Z72" s="15" t="e">
        <f t="shared" si="19"/>
        <v>#N/A</v>
      </c>
      <c r="AA72" s="15" t="e">
        <f t="shared" si="20"/>
        <v>#N/A</v>
      </c>
      <c r="AB72" s="22"/>
      <c r="AC72" s="4"/>
      <c r="AD72" s="3">
        <f t="shared" si="22"/>
        <v>0</v>
      </c>
      <c r="AE72" s="3" t="e">
        <f t="shared" si="23"/>
        <v>#N/A</v>
      </c>
      <c r="AF72" t="e">
        <f t="shared" si="24"/>
        <v>#N/A</v>
      </c>
      <c r="AG72" t="e">
        <f t="shared" si="25"/>
        <v>#N/A</v>
      </c>
    </row>
    <row r="73" spans="4:33">
      <c r="D73">
        <v>70</v>
      </c>
      <c r="E73">
        <v>0.27</v>
      </c>
      <c r="F73" s="17">
        <f t="shared" si="21"/>
        <v>0</v>
      </c>
      <c r="G73" s="17">
        <f t="shared" si="16"/>
        <v>0</v>
      </c>
      <c r="I73" s="14" t="e">
        <f>IF(AD73=0,NA(),ROUND(AG73,PREFERENCES!$D$4))</f>
        <v>#N/A</v>
      </c>
      <c r="J73" s="14" t="e">
        <f>ROUND(E73*AG73,PREFERENCES!$D$5)</f>
        <v>#N/A</v>
      </c>
      <c r="K73" s="14" t="e">
        <f>IF(AD73=0,NA(),ROUND(AF73,PREFERENCES!$D$6))</f>
        <v>#N/A</v>
      </c>
      <c r="L73" s="14" t="e">
        <f>IF(J73=0,NA(),ROUND(AF73/J73,PREFERENCES!$D$7))</f>
        <v>#N/A</v>
      </c>
      <c r="M73" s="17" t="e">
        <f t="shared" si="17"/>
        <v>#N/A</v>
      </c>
      <c r="N73" s="14" t="e">
        <f>ROUND(IF($B$6=0,NA(),AF73/$B$6),PREFERENCES!$D$8)</f>
        <v>#N/A</v>
      </c>
      <c r="O73" s="14" t="e">
        <f>ROUND(IF(OR(K73=0,$B$6=0),NA(),$B$6/K73),PREFERENCES!$D$9)</f>
        <v>#N/A</v>
      </c>
      <c r="P73" s="14" t="e">
        <f>ROUND(IF(OR(K73=0,$B$6=0),NA(),$B$6/K73*100),PREFERENCES!$D$10)</f>
        <v>#N/A</v>
      </c>
      <c r="Q73" s="16" t="e">
        <f>IF((AF73*CHARACTERIZE!$I$3)=0,0,CEILING(CHARACTERIZE!$E$3/(AF73*CHARACTERIZE!$I$3),1)*$B$7)</f>
        <v>#N/A</v>
      </c>
      <c r="R73" s="17" t="e">
        <f>ROUND(Q73*E73*AG73/CHARACTERIZE!$M$3/$B$7, PREFERENCES!$D$5)</f>
        <v>#N/A</v>
      </c>
      <c r="S73" s="16" t="e">
        <f>ROUND(Q73*AF73*CHARACTERIZE!$I$3/$B$7,PREFERENCES!$D$6)</f>
        <v>#N/A</v>
      </c>
      <c r="T73" s="18" t="e">
        <f>ROUND(S73/Q73,PREFERENCES!$D$6)</f>
        <v>#N/A</v>
      </c>
      <c r="U73" s="15" t="e">
        <f>IF(R73=0,0,ROUND((AF73*CHARACTERIZE!$I$3)/(E73*AG73/CHARACTERIZE!$M$3),PREFERENCES!$D$7))</f>
        <v>#N/A</v>
      </c>
      <c r="V73" s="19" t="e">
        <f t="shared" si="18"/>
        <v>#N/A</v>
      </c>
      <c r="W73" s="15" t="e">
        <f t="shared" si="13"/>
        <v>#N/A</v>
      </c>
      <c r="X73" s="15" t="e">
        <f t="shared" si="14"/>
        <v>#N/A</v>
      </c>
      <c r="Y73" s="23" t="e">
        <f t="shared" si="15"/>
        <v>#N/A</v>
      </c>
      <c r="Z73" s="15" t="e">
        <f t="shared" si="19"/>
        <v>#N/A</v>
      </c>
      <c r="AA73" s="15" t="e">
        <f t="shared" si="20"/>
        <v>#N/A</v>
      </c>
      <c r="AB73" s="22"/>
      <c r="AC73" s="4"/>
      <c r="AD73" s="3">
        <f t="shared" si="22"/>
        <v>0</v>
      </c>
      <c r="AE73" s="3" t="e">
        <f t="shared" si="23"/>
        <v>#N/A</v>
      </c>
      <c r="AF73" t="e">
        <f t="shared" si="24"/>
        <v>#N/A</v>
      </c>
      <c r="AG73" t="e">
        <f t="shared" si="25"/>
        <v>#N/A</v>
      </c>
    </row>
    <row r="74" spans="4:33">
      <c r="D74">
        <v>71</v>
      </c>
      <c r="E74">
        <v>0.28000000000000003</v>
      </c>
      <c r="F74" s="17">
        <f t="shared" si="21"/>
        <v>0</v>
      </c>
      <c r="G74" s="17">
        <f t="shared" si="16"/>
        <v>0</v>
      </c>
      <c r="I74" s="14" t="e">
        <f>IF(AD74=0,NA(),ROUND(AG74,PREFERENCES!$D$4))</f>
        <v>#N/A</v>
      </c>
      <c r="J74" s="14" t="e">
        <f>ROUND(E74*AG74,PREFERENCES!$D$5)</f>
        <v>#N/A</v>
      </c>
      <c r="K74" s="14" t="e">
        <f>IF(AD74=0,NA(),ROUND(AF74,PREFERENCES!$D$6))</f>
        <v>#N/A</v>
      </c>
      <c r="L74" s="14" t="e">
        <f>IF(J74=0,NA(),ROUND(AF74/J74,PREFERENCES!$D$7))</f>
        <v>#N/A</v>
      </c>
      <c r="M74" s="17" t="e">
        <f t="shared" si="17"/>
        <v>#N/A</v>
      </c>
      <c r="N74" s="14" t="e">
        <f>ROUND(IF($B$6=0,NA(),AF74/$B$6),PREFERENCES!$D$8)</f>
        <v>#N/A</v>
      </c>
      <c r="O74" s="14" t="e">
        <f>ROUND(IF(OR(K74=0,$B$6=0),NA(),$B$6/K74),PREFERENCES!$D$9)</f>
        <v>#N/A</v>
      </c>
      <c r="P74" s="14" t="e">
        <f>ROUND(IF(OR(K74=0,$B$6=0),NA(),$B$6/K74*100),PREFERENCES!$D$10)</f>
        <v>#N/A</v>
      </c>
      <c r="Q74" s="16" t="e">
        <f>IF((AF74*CHARACTERIZE!$I$3)=0,0,CEILING(CHARACTERIZE!$E$3/(AF74*CHARACTERIZE!$I$3),1)*$B$7)</f>
        <v>#N/A</v>
      </c>
      <c r="R74" s="17" t="e">
        <f>ROUND(Q74*E74*AG74/CHARACTERIZE!$M$3/$B$7, PREFERENCES!$D$5)</f>
        <v>#N/A</v>
      </c>
      <c r="S74" s="16" t="e">
        <f>ROUND(Q74*AF74*CHARACTERIZE!$I$3/$B$7,PREFERENCES!$D$6)</f>
        <v>#N/A</v>
      </c>
      <c r="T74" s="18" t="e">
        <f>ROUND(S74/Q74,PREFERENCES!$D$6)</f>
        <v>#N/A</v>
      </c>
      <c r="U74" s="15" t="e">
        <f>IF(R74=0,0,ROUND((AF74*CHARACTERIZE!$I$3)/(E74*AG74/CHARACTERIZE!$M$3),PREFERENCES!$D$7))</f>
        <v>#N/A</v>
      </c>
      <c r="V74" s="19" t="e">
        <f t="shared" si="18"/>
        <v>#N/A</v>
      </c>
      <c r="W74" s="15" t="e">
        <f t="shared" si="13"/>
        <v>#N/A</v>
      </c>
      <c r="X74" s="15" t="e">
        <f t="shared" si="14"/>
        <v>#N/A</v>
      </c>
      <c r="Y74" s="23" t="e">
        <f t="shared" si="15"/>
        <v>#N/A</v>
      </c>
      <c r="Z74" s="15" t="e">
        <f t="shared" si="19"/>
        <v>#N/A</v>
      </c>
      <c r="AA74" s="15" t="e">
        <f t="shared" si="20"/>
        <v>#N/A</v>
      </c>
      <c r="AB74" s="22"/>
      <c r="AC74" s="4"/>
      <c r="AD74" s="3">
        <f t="shared" si="22"/>
        <v>0</v>
      </c>
      <c r="AE74" s="3" t="e">
        <f t="shared" si="23"/>
        <v>#N/A</v>
      </c>
      <c r="AF74" t="e">
        <f t="shared" si="24"/>
        <v>#N/A</v>
      </c>
      <c r="AG74" t="e">
        <f t="shared" si="25"/>
        <v>#N/A</v>
      </c>
    </row>
    <row r="75" spans="4:33">
      <c r="D75">
        <v>72</v>
      </c>
      <c r="E75" s="3">
        <v>0.28999999999999998</v>
      </c>
      <c r="F75" s="17">
        <f t="shared" si="21"/>
        <v>0</v>
      </c>
      <c r="G75" s="17">
        <f t="shared" si="16"/>
        <v>0</v>
      </c>
      <c r="I75" s="14" t="e">
        <f>IF(AD75=0,NA(),ROUND(AG75,PREFERENCES!$D$4))</f>
        <v>#N/A</v>
      </c>
      <c r="J75" s="14" t="e">
        <f>ROUND(E75*AG75,PREFERENCES!$D$5)</f>
        <v>#N/A</v>
      </c>
      <c r="K75" s="14" t="e">
        <f>IF(AD75=0,NA(),ROUND(AF75,PREFERENCES!$D$6))</f>
        <v>#N/A</v>
      </c>
      <c r="L75" s="14" t="e">
        <f>IF(J75=0,NA(),ROUND(AF75/J75,PREFERENCES!$D$7))</f>
        <v>#N/A</v>
      </c>
      <c r="M75" s="17" t="e">
        <f t="shared" si="17"/>
        <v>#N/A</v>
      </c>
      <c r="N75" s="14" t="e">
        <f>ROUND(IF($B$6=0,NA(),AF75/$B$6),PREFERENCES!$D$8)</f>
        <v>#N/A</v>
      </c>
      <c r="O75" s="14" t="e">
        <f>ROUND(IF(OR(K75=0,$B$6=0),NA(),$B$6/K75),PREFERENCES!$D$9)</f>
        <v>#N/A</v>
      </c>
      <c r="P75" s="14" t="e">
        <f>ROUND(IF(OR(K75=0,$B$6=0),NA(),$B$6/K75*100),PREFERENCES!$D$10)</f>
        <v>#N/A</v>
      </c>
      <c r="Q75" s="16" t="e">
        <f>IF((AF75*CHARACTERIZE!$I$3)=0,0,CEILING(CHARACTERIZE!$E$3/(AF75*CHARACTERIZE!$I$3),1)*$B$7)</f>
        <v>#N/A</v>
      </c>
      <c r="R75" s="17" t="e">
        <f>ROUND(Q75*E75*AG75/CHARACTERIZE!$M$3/$B$7, PREFERENCES!$D$5)</f>
        <v>#N/A</v>
      </c>
      <c r="S75" s="16" t="e">
        <f>ROUND(Q75*AF75*CHARACTERIZE!$I$3/$B$7,PREFERENCES!$D$6)</f>
        <v>#N/A</v>
      </c>
      <c r="T75" s="18" t="e">
        <f>ROUND(S75/Q75,PREFERENCES!$D$6)</f>
        <v>#N/A</v>
      </c>
      <c r="U75" s="15" t="e">
        <f>IF(R75=0,0,ROUND((AF75*CHARACTERIZE!$I$3)/(E75*AG75/CHARACTERIZE!$M$3),PREFERENCES!$D$7))</f>
        <v>#N/A</v>
      </c>
      <c r="V75" s="19" t="e">
        <f t="shared" si="18"/>
        <v>#N/A</v>
      </c>
      <c r="W75" s="15" t="e">
        <f t="shared" si="13"/>
        <v>#N/A</v>
      </c>
      <c r="X75" s="15" t="e">
        <f t="shared" si="14"/>
        <v>#N/A</v>
      </c>
      <c r="Y75" s="23" t="e">
        <f t="shared" si="15"/>
        <v>#N/A</v>
      </c>
      <c r="Z75" s="15" t="e">
        <f t="shared" si="19"/>
        <v>#N/A</v>
      </c>
      <c r="AA75" s="15" t="e">
        <f t="shared" si="20"/>
        <v>#N/A</v>
      </c>
      <c r="AB75" s="22"/>
      <c r="AC75" s="4"/>
      <c r="AD75" s="3">
        <f t="shared" si="22"/>
        <v>0</v>
      </c>
      <c r="AE75" s="3" t="e">
        <f t="shared" si="23"/>
        <v>#N/A</v>
      </c>
      <c r="AF75" t="e">
        <f t="shared" si="24"/>
        <v>#N/A</v>
      </c>
      <c r="AG75" t="e">
        <f t="shared" si="25"/>
        <v>#N/A</v>
      </c>
    </row>
    <row r="76" spans="4:33">
      <c r="D76">
        <v>73</v>
      </c>
      <c r="E76" s="3">
        <v>0.3</v>
      </c>
      <c r="F76" s="17">
        <f t="shared" si="21"/>
        <v>0</v>
      </c>
      <c r="G76" s="17">
        <f t="shared" si="16"/>
        <v>0</v>
      </c>
      <c r="I76" s="14" t="e">
        <f>IF(AD76=0,NA(),ROUND(AG76,PREFERENCES!$D$4))</f>
        <v>#N/A</v>
      </c>
      <c r="J76" s="14" t="e">
        <f>ROUND(E76*AG76,PREFERENCES!$D$5)</f>
        <v>#N/A</v>
      </c>
      <c r="K76" s="14" t="e">
        <f>IF(AD76=0,NA(),ROUND(AF76,PREFERENCES!$D$6))</f>
        <v>#N/A</v>
      </c>
      <c r="L76" s="14" t="e">
        <f>IF(J76=0,NA(),ROUND(AF76/J76,PREFERENCES!$D$7))</f>
        <v>#N/A</v>
      </c>
      <c r="M76" s="17" t="e">
        <f t="shared" si="17"/>
        <v>#N/A</v>
      </c>
      <c r="N76" s="14" t="e">
        <f>ROUND(IF($B$6=0,NA(),AF76/$B$6),PREFERENCES!$D$8)</f>
        <v>#N/A</v>
      </c>
      <c r="O76" s="14" t="e">
        <f>ROUND(IF(OR(K76=0,$B$6=0),NA(),$B$6/K76),PREFERENCES!$D$9)</f>
        <v>#N/A</v>
      </c>
      <c r="P76" s="14" t="e">
        <f>ROUND(IF(OR(K76=0,$B$6=0),NA(),$B$6/K76*100),PREFERENCES!$D$10)</f>
        <v>#N/A</v>
      </c>
      <c r="Q76" s="16" t="e">
        <f>IF((AF76*CHARACTERIZE!$I$3)=0,0,CEILING(CHARACTERIZE!$E$3/(AF76*CHARACTERIZE!$I$3),1)*$B$7)</f>
        <v>#N/A</v>
      </c>
      <c r="R76" s="17" t="e">
        <f>ROUND(Q76*E76*AG76/CHARACTERIZE!$M$3/$B$7, PREFERENCES!$D$5)</f>
        <v>#N/A</v>
      </c>
      <c r="S76" s="16" t="e">
        <f>ROUND(Q76*AF76*CHARACTERIZE!$I$3/$B$7,PREFERENCES!$D$6)</f>
        <v>#N/A</v>
      </c>
      <c r="T76" s="18" t="e">
        <f>ROUND(S76/Q76,PREFERENCES!$D$6)</f>
        <v>#N/A</v>
      </c>
      <c r="U76" s="15" t="e">
        <f>IF(R76=0,0,ROUND((AF76*CHARACTERIZE!$I$3)/(E76*AG76/CHARACTERIZE!$M$3),PREFERENCES!$D$7))</f>
        <v>#N/A</v>
      </c>
      <c r="V76" s="19" t="e">
        <f t="shared" si="18"/>
        <v>#N/A</v>
      </c>
      <c r="W76" s="15" t="e">
        <f t="shared" si="13"/>
        <v>#N/A</v>
      </c>
      <c r="X76" s="15" t="e">
        <f t="shared" si="14"/>
        <v>#N/A</v>
      </c>
      <c r="Y76" s="23" t="e">
        <f t="shared" si="15"/>
        <v>#N/A</v>
      </c>
      <c r="Z76" s="15" t="e">
        <f t="shared" si="19"/>
        <v>#N/A</v>
      </c>
      <c r="AA76" s="15" t="e">
        <f t="shared" si="20"/>
        <v>#N/A</v>
      </c>
      <c r="AB76" s="22"/>
      <c r="AC76" s="4"/>
      <c r="AD76" s="3">
        <f t="shared" si="22"/>
        <v>0</v>
      </c>
      <c r="AE76" s="3" t="e">
        <f t="shared" si="23"/>
        <v>#N/A</v>
      </c>
      <c r="AF76" t="e">
        <f t="shared" si="24"/>
        <v>#N/A</v>
      </c>
      <c r="AG76" t="e">
        <f t="shared" si="25"/>
        <v>#N/A</v>
      </c>
    </row>
    <row r="77" spans="4:33">
      <c r="D77">
        <v>74</v>
      </c>
      <c r="E77" s="3">
        <v>0.31</v>
      </c>
      <c r="F77" s="17">
        <f t="shared" si="21"/>
        <v>0</v>
      </c>
      <c r="G77" s="17">
        <f t="shared" si="16"/>
        <v>0</v>
      </c>
      <c r="I77" s="14" t="e">
        <f>IF(AD77=0,NA(),ROUND(AG77,PREFERENCES!$D$4))</f>
        <v>#N/A</v>
      </c>
      <c r="J77" s="14" t="e">
        <f>ROUND(E77*AG77,PREFERENCES!$D$5)</f>
        <v>#N/A</v>
      </c>
      <c r="K77" s="14" t="e">
        <f>IF(AD77=0,NA(),ROUND(AF77,PREFERENCES!$D$6))</f>
        <v>#N/A</v>
      </c>
      <c r="L77" s="14" t="e">
        <f>IF(J77=0,NA(),ROUND(AF77/J77,PREFERENCES!$D$7))</f>
        <v>#N/A</v>
      </c>
      <c r="M77" s="17" t="e">
        <f t="shared" si="17"/>
        <v>#N/A</v>
      </c>
      <c r="N77" s="14" t="e">
        <f>ROUND(IF($B$6=0,NA(),AF77/$B$6),PREFERENCES!$D$8)</f>
        <v>#N/A</v>
      </c>
      <c r="O77" s="14" t="e">
        <f>ROUND(IF(OR(K77=0,$B$6=0),NA(),$B$6/K77),PREFERENCES!$D$9)</f>
        <v>#N/A</v>
      </c>
      <c r="P77" s="14" t="e">
        <f>ROUND(IF(OR(K77=0,$B$6=0),NA(),$B$6/K77*100),PREFERENCES!$D$10)</f>
        <v>#N/A</v>
      </c>
      <c r="Q77" s="16" t="e">
        <f>IF((AF77*CHARACTERIZE!$I$3)=0,0,CEILING(CHARACTERIZE!$E$3/(AF77*CHARACTERIZE!$I$3),1)*$B$7)</f>
        <v>#N/A</v>
      </c>
      <c r="R77" s="17" t="e">
        <f>ROUND(Q77*E77*AG77/CHARACTERIZE!$M$3/$B$7, PREFERENCES!$D$5)</f>
        <v>#N/A</v>
      </c>
      <c r="S77" s="16" t="e">
        <f>ROUND(Q77*AF77*CHARACTERIZE!$I$3/$B$7,PREFERENCES!$D$6)</f>
        <v>#N/A</v>
      </c>
      <c r="T77" s="18" t="e">
        <f>ROUND(S77/Q77,PREFERENCES!$D$6)</f>
        <v>#N/A</v>
      </c>
      <c r="U77" s="15" t="e">
        <f>IF(R77=0,0,ROUND((AF77*CHARACTERIZE!$I$3)/(E77*AG77/CHARACTERIZE!$M$3),PREFERENCES!$D$7))</f>
        <v>#N/A</v>
      </c>
      <c r="V77" s="19" t="e">
        <f t="shared" si="18"/>
        <v>#N/A</v>
      </c>
      <c r="W77" s="15" t="e">
        <f t="shared" si="13"/>
        <v>#N/A</v>
      </c>
      <c r="X77" s="15" t="e">
        <f t="shared" si="14"/>
        <v>#N/A</v>
      </c>
      <c r="Y77" s="23" t="e">
        <f t="shared" si="15"/>
        <v>#N/A</v>
      </c>
      <c r="Z77" s="15" t="e">
        <f t="shared" si="19"/>
        <v>#N/A</v>
      </c>
      <c r="AA77" s="15" t="e">
        <f t="shared" si="20"/>
        <v>#N/A</v>
      </c>
      <c r="AB77" s="22"/>
      <c r="AC77" s="4"/>
      <c r="AD77" s="3">
        <f t="shared" si="22"/>
        <v>0</v>
      </c>
      <c r="AE77" s="3" t="e">
        <f t="shared" si="23"/>
        <v>#N/A</v>
      </c>
      <c r="AF77" t="e">
        <f t="shared" si="24"/>
        <v>#N/A</v>
      </c>
      <c r="AG77" t="e">
        <f t="shared" si="25"/>
        <v>#N/A</v>
      </c>
    </row>
    <row r="78" spans="4:33">
      <c r="D78">
        <v>75</v>
      </c>
      <c r="E78" s="3">
        <v>0.32</v>
      </c>
      <c r="F78" s="17">
        <f t="shared" si="21"/>
        <v>0</v>
      </c>
      <c r="G78" s="17">
        <f t="shared" si="16"/>
        <v>0</v>
      </c>
      <c r="I78" s="14" t="e">
        <f>IF(AD78=0,NA(),ROUND(AG78,PREFERENCES!$D$4))</f>
        <v>#N/A</v>
      </c>
      <c r="J78" s="14" t="e">
        <f>ROUND(E78*AG78,PREFERENCES!$D$5)</f>
        <v>#N/A</v>
      </c>
      <c r="K78" s="14" t="e">
        <f>IF(AD78=0,NA(),ROUND(AF78,PREFERENCES!$D$6))</f>
        <v>#N/A</v>
      </c>
      <c r="L78" s="14" t="e">
        <f>IF(J78=0,NA(),ROUND(AF78/J78,PREFERENCES!$D$7))</f>
        <v>#N/A</v>
      </c>
      <c r="M78" s="17" t="e">
        <f t="shared" si="17"/>
        <v>#N/A</v>
      </c>
      <c r="N78" s="14" t="e">
        <f>ROUND(IF($B$6=0,NA(),AF78/$B$6),PREFERENCES!$D$8)</f>
        <v>#N/A</v>
      </c>
      <c r="O78" s="14" t="e">
        <f>ROUND(IF(OR(K78=0,$B$6=0),NA(),$B$6/K78),PREFERENCES!$D$9)</f>
        <v>#N/A</v>
      </c>
      <c r="P78" s="14" t="e">
        <f>ROUND(IF(OR(K78=0,$B$6=0),NA(),$B$6/K78*100),PREFERENCES!$D$10)</f>
        <v>#N/A</v>
      </c>
      <c r="Q78" s="16" t="e">
        <f>IF((AF78*CHARACTERIZE!$I$3)=0,0,CEILING(CHARACTERIZE!$E$3/(AF78*CHARACTERIZE!$I$3),1)*$B$7)</f>
        <v>#N/A</v>
      </c>
      <c r="R78" s="17" t="e">
        <f>ROUND(Q78*E78*AG78/CHARACTERIZE!$M$3/$B$7, PREFERENCES!$D$5)</f>
        <v>#N/A</v>
      </c>
      <c r="S78" s="16" t="e">
        <f>ROUND(Q78*AF78*CHARACTERIZE!$I$3/$B$7,PREFERENCES!$D$6)</f>
        <v>#N/A</v>
      </c>
      <c r="T78" s="18" t="e">
        <f>ROUND(S78/Q78,PREFERENCES!$D$6)</f>
        <v>#N/A</v>
      </c>
      <c r="U78" s="15" t="e">
        <f>IF(R78=0,0,ROUND((AF78*CHARACTERIZE!$I$3)/(E78*AG78/CHARACTERIZE!$M$3),PREFERENCES!$D$7))</f>
        <v>#N/A</v>
      </c>
      <c r="V78" s="19" t="e">
        <f t="shared" si="18"/>
        <v>#N/A</v>
      </c>
      <c r="W78" s="15" t="e">
        <f t="shared" si="13"/>
        <v>#N/A</v>
      </c>
      <c r="X78" s="15" t="e">
        <f t="shared" si="14"/>
        <v>#N/A</v>
      </c>
      <c r="Y78" s="23" t="e">
        <f t="shared" si="15"/>
        <v>#N/A</v>
      </c>
      <c r="Z78" s="15" t="e">
        <f t="shared" si="19"/>
        <v>#N/A</v>
      </c>
      <c r="AA78" s="15" t="e">
        <f t="shared" si="20"/>
        <v>#N/A</v>
      </c>
      <c r="AB78" s="22"/>
      <c r="AC78" s="4"/>
      <c r="AD78" s="3">
        <f t="shared" si="22"/>
        <v>0</v>
      </c>
      <c r="AE78" s="3" t="e">
        <f t="shared" si="23"/>
        <v>#N/A</v>
      </c>
      <c r="AF78" t="e">
        <f t="shared" si="24"/>
        <v>#N/A</v>
      </c>
      <c r="AG78" t="e">
        <f t="shared" si="25"/>
        <v>#N/A</v>
      </c>
    </row>
    <row r="79" spans="4:33">
      <c r="D79">
        <v>76</v>
      </c>
      <c r="E79" s="3">
        <v>0.33</v>
      </c>
      <c r="F79" s="17">
        <f t="shared" si="21"/>
        <v>0</v>
      </c>
      <c r="G79" s="17">
        <f t="shared" si="16"/>
        <v>0</v>
      </c>
      <c r="I79" s="14" t="e">
        <f>IF(AD79=0,NA(),ROUND(AG79,PREFERENCES!$D$4))</f>
        <v>#N/A</v>
      </c>
      <c r="J79" s="14" t="e">
        <f>ROUND(E79*AG79,PREFERENCES!$D$5)</f>
        <v>#N/A</v>
      </c>
      <c r="K79" s="14" t="e">
        <f>IF(AD79=0,NA(),ROUND(AF79,PREFERENCES!$D$6))</f>
        <v>#N/A</v>
      </c>
      <c r="L79" s="14" t="e">
        <f>IF(J79=0,NA(),ROUND(AF79/J79,PREFERENCES!$D$7))</f>
        <v>#N/A</v>
      </c>
      <c r="M79" s="17" t="e">
        <f t="shared" si="17"/>
        <v>#N/A</v>
      </c>
      <c r="N79" s="14" t="e">
        <f>ROUND(IF($B$6=0,NA(),AF79/$B$6),PREFERENCES!$D$8)</f>
        <v>#N/A</v>
      </c>
      <c r="O79" s="14" t="e">
        <f>ROUND(IF(OR(K79=0,$B$6=0),NA(),$B$6/K79),PREFERENCES!$D$9)</f>
        <v>#N/A</v>
      </c>
      <c r="P79" s="14" t="e">
        <f>ROUND(IF(OR(K79=0,$B$6=0),NA(),$B$6/K79*100),PREFERENCES!$D$10)</f>
        <v>#N/A</v>
      </c>
      <c r="Q79" s="16" t="e">
        <f>IF((AF79*CHARACTERIZE!$I$3)=0,0,CEILING(CHARACTERIZE!$E$3/(AF79*CHARACTERIZE!$I$3),1)*$B$7)</f>
        <v>#N/A</v>
      </c>
      <c r="R79" s="17" t="e">
        <f>ROUND(Q79*E79*AG79/CHARACTERIZE!$M$3/$B$7, PREFERENCES!$D$5)</f>
        <v>#N/A</v>
      </c>
      <c r="S79" s="16" t="e">
        <f>ROUND(Q79*AF79*CHARACTERIZE!$I$3/$B$7,PREFERENCES!$D$6)</f>
        <v>#N/A</v>
      </c>
      <c r="T79" s="18" t="e">
        <f>ROUND(S79/Q79,PREFERENCES!$D$6)</f>
        <v>#N/A</v>
      </c>
      <c r="U79" s="15" t="e">
        <f>IF(R79=0,0,ROUND((AF79*CHARACTERIZE!$I$3)/(E79*AG79/CHARACTERIZE!$M$3),PREFERENCES!$D$7))</f>
        <v>#N/A</v>
      </c>
      <c r="V79" s="19" t="e">
        <f t="shared" si="18"/>
        <v>#N/A</v>
      </c>
      <c r="W79" s="15" t="e">
        <f t="shared" si="13"/>
        <v>#N/A</v>
      </c>
      <c r="X79" s="15" t="e">
        <f t="shared" si="14"/>
        <v>#N/A</v>
      </c>
      <c r="Y79" s="23" t="e">
        <f t="shared" si="15"/>
        <v>#N/A</v>
      </c>
      <c r="Z79" s="15" t="e">
        <f t="shared" si="19"/>
        <v>#N/A</v>
      </c>
      <c r="AA79" s="15" t="e">
        <f t="shared" si="20"/>
        <v>#N/A</v>
      </c>
      <c r="AB79" s="22"/>
      <c r="AC79" s="4"/>
      <c r="AD79" s="3">
        <f t="shared" si="22"/>
        <v>0</v>
      </c>
      <c r="AE79" s="3" t="e">
        <f t="shared" si="23"/>
        <v>#N/A</v>
      </c>
      <c r="AF79" t="e">
        <f t="shared" si="24"/>
        <v>#N/A</v>
      </c>
      <c r="AG79" t="e">
        <f t="shared" si="25"/>
        <v>#N/A</v>
      </c>
    </row>
    <row r="80" spans="4:33">
      <c r="D80">
        <v>77</v>
      </c>
      <c r="E80" s="3">
        <v>0.34</v>
      </c>
      <c r="F80" s="17">
        <f t="shared" si="21"/>
        <v>0</v>
      </c>
      <c r="G80" s="17">
        <f t="shared" si="16"/>
        <v>0</v>
      </c>
      <c r="I80" s="14" t="e">
        <f>IF(AD80=0,NA(),ROUND(AG80,PREFERENCES!$D$4))</f>
        <v>#N/A</v>
      </c>
      <c r="J80" s="14" t="e">
        <f>ROUND(E80*AG80,PREFERENCES!$D$5)</f>
        <v>#N/A</v>
      </c>
      <c r="K80" s="14" t="e">
        <f>IF(AD80=0,NA(),ROUND(AF80,PREFERENCES!$D$6))</f>
        <v>#N/A</v>
      </c>
      <c r="L80" s="14" t="e">
        <f>IF(J80=0,NA(),ROUND(AF80/J80,PREFERENCES!$D$7))</f>
        <v>#N/A</v>
      </c>
      <c r="M80" s="17" t="e">
        <f t="shared" si="17"/>
        <v>#N/A</v>
      </c>
      <c r="N80" s="14" t="e">
        <f>ROUND(IF($B$6=0,NA(),AF80/$B$6),PREFERENCES!$D$8)</f>
        <v>#N/A</v>
      </c>
      <c r="O80" s="14" t="e">
        <f>ROUND(IF(OR(K80=0,$B$6=0),NA(),$B$6/K80),PREFERENCES!$D$9)</f>
        <v>#N/A</v>
      </c>
      <c r="P80" s="14" t="e">
        <f>ROUND(IF(OR(K80=0,$B$6=0),NA(),$B$6/K80*100),PREFERENCES!$D$10)</f>
        <v>#N/A</v>
      </c>
      <c r="Q80" s="16" t="e">
        <f>IF((AF80*CHARACTERIZE!$I$3)=0,0,CEILING(CHARACTERIZE!$E$3/(AF80*CHARACTERIZE!$I$3),1)*$B$7)</f>
        <v>#N/A</v>
      </c>
      <c r="R80" s="17" t="e">
        <f>ROUND(Q80*E80*AG80/CHARACTERIZE!$M$3/$B$7, PREFERENCES!$D$5)</f>
        <v>#N/A</v>
      </c>
      <c r="S80" s="16" t="e">
        <f>ROUND(Q80*AF80*CHARACTERIZE!$I$3/$B$7,PREFERENCES!$D$6)</f>
        <v>#N/A</v>
      </c>
      <c r="T80" s="18" t="e">
        <f>ROUND(S80/Q80,PREFERENCES!$D$6)</f>
        <v>#N/A</v>
      </c>
      <c r="U80" s="15" t="e">
        <f>IF(R80=0,0,ROUND((AF80*CHARACTERIZE!$I$3)/(E80*AG80/CHARACTERIZE!$M$3),PREFERENCES!$D$7))</f>
        <v>#N/A</v>
      </c>
      <c r="V80" s="19" t="e">
        <f t="shared" si="18"/>
        <v>#N/A</v>
      </c>
      <c r="W80" s="15" t="e">
        <f t="shared" si="13"/>
        <v>#N/A</v>
      </c>
      <c r="X80" s="15" t="e">
        <f t="shared" si="14"/>
        <v>#N/A</v>
      </c>
      <c r="Y80" s="23" t="e">
        <f t="shared" si="15"/>
        <v>#N/A</v>
      </c>
      <c r="Z80" s="15" t="e">
        <f t="shared" si="19"/>
        <v>#N/A</v>
      </c>
      <c r="AA80" s="15" t="e">
        <f t="shared" si="20"/>
        <v>#N/A</v>
      </c>
      <c r="AB80" s="22"/>
      <c r="AC80" s="4"/>
      <c r="AD80" s="3">
        <f t="shared" si="22"/>
        <v>0</v>
      </c>
      <c r="AE80" s="3" t="e">
        <f t="shared" si="23"/>
        <v>#N/A</v>
      </c>
      <c r="AF80" t="e">
        <f t="shared" si="24"/>
        <v>#N/A</v>
      </c>
      <c r="AG80" t="e">
        <f t="shared" si="25"/>
        <v>#N/A</v>
      </c>
    </row>
    <row r="81" spans="4:33">
      <c r="D81">
        <v>78</v>
      </c>
      <c r="E81" s="3">
        <v>0.35</v>
      </c>
      <c r="F81" s="17">
        <f t="shared" si="21"/>
        <v>0</v>
      </c>
      <c r="G81" s="17">
        <f t="shared" si="16"/>
        <v>0</v>
      </c>
      <c r="I81" s="14" t="e">
        <f>IF(AD81=0,NA(),ROUND(AG81,PREFERENCES!$D$4))</f>
        <v>#N/A</v>
      </c>
      <c r="J81" s="14" t="e">
        <f>ROUND(E81*AG81,PREFERENCES!$D$5)</f>
        <v>#N/A</v>
      </c>
      <c r="K81" s="14" t="e">
        <f>IF(AD81=0,NA(),ROUND(AF81,PREFERENCES!$D$6))</f>
        <v>#N/A</v>
      </c>
      <c r="L81" s="14" t="e">
        <f>IF(J81=0,NA(),ROUND(AF81/J81,PREFERENCES!$D$7))</f>
        <v>#N/A</v>
      </c>
      <c r="M81" s="17" t="e">
        <f t="shared" si="17"/>
        <v>#N/A</v>
      </c>
      <c r="N81" s="14" t="e">
        <f>ROUND(IF($B$6=0,NA(),AF81/$B$6),PREFERENCES!$D$8)</f>
        <v>#N/A</v>
      </c>
      <c r="O81" s="14" t="e">
        <f>ROUND(IF(OR(K81=0,$B$6=0),NA(),$B$6/K81),PREFERENCES!$D$9)</f>
        <v>#N/A</v>
      </c>
      <c r="P81" s="14" t="e">
        <f>ROUND(IF(OR(K81=0,$B$6=0),NA(),$B$6/K81*100),PREFERENCES!$D$10)</f>
        <v>#N/A</v>
      </c>
      <c r="Q81" s="16" t="e">
        <f>IF((AF81*CHARACTERIZE!$I$3)=0,0,CEILING(CHARACTERIZE!$E$3/(AF81*CHARACTERIZE!$I$3),1)*$B$7)</f>
        <v>#N/A</v>
      </c>
      <c r="R81" s="17" t="e">
        <f>ROUND(Q81*E81*AG81/CHARACTERIZE!$M$3/$B$7, PREFERENCES!$D$5)</f>
        <v>#N/A</v>
      </c>
      <c r="S81" s="16" t="e">
        <f>ROUND(Q81*AF81*CHARACTERIZE!$I$3/$B$7,PREFERENCES!$D$6)</f>
        <v>#N/A</v>
      </c>
      <c r="T81" s="18" t="e">
        <f>ROUND(S81/Q81,PREFERENCES!$D$6)</f>
        <v>#N/A</v>
      </c>
      <c r="U81" s="15" t="e">
        <f>IF(R81=0,0,ROUND((AF81*CHARACTERIZE!$I$3)/(E81*AG81/CHARACTERIZE!$M$3),PREFERENCES!$D$7))</f>
        <v>#N/A</v>
      </c>
      <c r="V81" s="19" t="e">
        <f t="shared" si="18"/>
        <v>#N/A</v>
      </c>
      <c r="W81" s="15" t="e">
        <f t="shared" si="13"/>
        <v>#N/A</v>
      </c>
      <c r="X81" s="15" t="e">
        <f t="shared" si="14"/>
        <v>#N/A</v>
      </c>
      <c r="Y81" s="23" t="e">
        <f t="shared" si="15"/>
        <v>#N/A</v>
      </c>
      <c r="Z81" s="15" t="e">
        <f t="shared" si="19"/>
        <v>#N/A</v>
      </c>
      <c r="AA81" s="15" t="e">
        <f t="shared" si="20"/>
        <v>#N/A</v>
      </c>
      <c r="AB81" s="22"/>
      <c r="AC81" s="4"/>
      <c r="AD81" s="3">
        <f t="shared" si="22"/>
        <v>0</v>
      </c>
      <c r="AE81" s="3" t="e">
        <f t="shared" si="23"/>
        <v>#N/A</v>
      </c>
      <c r="AF81" t="e">
        <f t="shared" si="24"/>
        <v>#N/A</v>
      </c>
      <c r="AG81" t="e">
        <f t="shared" si="25"/>
        <v>#N/A</v>
      </c>
    </row>
    <row r="82" spans="4:33">
      <c r="D82">
        <v>79</v>
      </c>
      <c r="E82" s="3">
        <v>0.36</v>
      </c>
      <c r="F82" s="17">
        <f t="shared" si="21"/>
        <v>0</v>
      </c>
      <c r="G82" s="17">
        <f t="shared" si="16"/>
        <v>0</v>
      </c>
      <c r="I82" s="14" t="e">
        <f>IF(AD82=0,NA(),ROUND(AG82,PREFERENCES!$D$4))</f>
        <v>#N/A</v>
      </c>
      <c r="J82" s="14" t="e">
        <f>ROUND(E82*AG82,PREFERENCES!$D$5)</f>
        <v>#N/A</v>
      </c>
      <c r="K82" s="14" t="e">
        <f>IF(AD82=0,NA(),ROUND(AF82,PREFERENCES!$D$6))</f>
        <v>#N/A</v>
      </c>
      <c r="L82" s="14" t="e">
        <f>IF(J82=0,NA(),ROUND(AF82/J82,PREFERENCES!$D$7))</f>
        <v>#N/A</v>
      </c>
      <c r="M82" s="17" t="e">
        <f t="shared" si="17"/>
        <v>#N/A</v>
      </c>
      <c r="N82" s="14" t="e">
        <f>ROUND(IF($B$6=0,NA(),AF82/$B$6),PREFERENCES!$D$8)</f>
        <v>#N/A</v>
      </c>
      <c r="O82" s="14" t="e">
        <f>ROUND(IF(OR(K82=0,$B$6=0),NA(),$B$6/K82),PREFERENCES!$D$9)</f>
        <v>#N/A</v>
      </c>
      <c r="P82" s="14" t="e">
        <f>ROUND(IF(OR(K82=0,$B$6=0),NA(),$B$6/K82*100),PREFERENCES!$D$10)</f>
        <v>#N/A</v>
      </c>
      <c r="Q82" s="16" t="e">
        <f>IF((AF82*CHARACTERIZE!$I$3)=0,0,CEILING(CHARACTERIZE!$E$3/(AF82*CHARACTERIZE!$I$3),1)*$B$7)</f>
        <v>#N/A</v>
      </c>
      <c r="R82" s="17" t="e">
        <f>ROUND(Q82*E82*AG82/CHARACTERIZE!$M$3/$B$7, PREFERENCES!$D$5)</f>
        <v>#N/A</v>
      </c>
      <c r="S82" s="16" t="e">
        <f>ROUND(Q82*AF82*CHARACTERIZE!$I$3/$B$7,PREFERENCES!$D$6)</f>
        <v>#N/A</v>
      </c>
      <c r="T82" s="18" t="e">
        <f>ROUND(S82/Q82,PREFERENCES!$D$6)</f>
        <v>#N/A</v>
      </c>
      <c r="U82" s="15" t="e">
        <f>IF(R82=0,0,ROUND((AF82*CHARACTERIZE!$I$3)/(E82*AG82/CHARACTERIZE!$M$3),PREFERENCES!$D$7))</f>
        <v>#N/A</v>
      </c>
      <c r="V82" s="19" t="e">
        <f t="shared" si="18"/>
        <v>#N/A</v>
      </c>
      <c r="W82" s="15" t="e">
        <f t="shared" si="13"/>
        <v>#N/A</v>
      </c>
      <c r="X82" s="15" t="e">
        <f t="shared" si="14"/>
        <v>#N/A</v>
      </c>
      <c r="Y82" s="23" t="e">
        <f t="shared" si="15"/>
        <v>#N/A</v>
      </c>
      <c r="Z82" s="15" t="e">
        <f t="shared" si="19"/>
        <v>#N/A</v>
      </c>
      <c r="AA82" s="15" t="e">
        <f t="shared" si="20"/>
        <v>#N/A</v>
      </c>
      <c r="AB82" s="22"/>
      <c r="AC82" s="4"/>
      <c r="AD82" s="3">
        <f t="shared" si="22"/>
        <v>0</v>
      </c>
      <c r="AE82" s="3" t="e">
        <f t="shared" si="23"/>
        <v>#N/A</v>
      </c>
      <c r="AF82" t="e">
        <f t="shared" si="24"/>
        <v>#N/A</v>
      </c>
      <c r="AG82" t="e">
        <f t="shared" si="25"/>
        <v>#N/A</v>
      </c>
    </row>
    <row r="83" spans="4:33">
      <c r="D83">
        <v>80</v>
      </c>
      <c r="E83" s="3">
        <v>0.37</v>
      </c>
      <c r="F83" s="17">
        <f t="shared" si="21"/>
        <v>0</v>
      </c>
      <c r="G83" s="17">
        <f t="shared" si="16"/>
        <v>0</v>
      </c>
      <c r="I83" s="14" t="e">
        <f>IF(AD83=0,NA(),ROUND(AG83,PREFERENCES!$D$4))</f>
        <v>#N/A</v>
      </c>
      <c r="J83" s="14" t="e">
        <f>ROUND(E83*AG83,PREFERENCES!$D$5)</f>
        <v>#N/A</v>
      </c>
      <c r="K83" s="14" t="e">
        <f>IF(AD83=0,NA(),ROUND(AF83,PREFERENCES!$D$6))</f>
        <v>#N/A</v>
      </c>
      <c r="L83" s="14" t="e">
        <f>IF(J83=0,NA(),ROUND(AF83/J83,PREFERENCES!$D$7))</f>
        <v>#N/A</v>
      </c>
      <c r="M83" s="17" t="e">
        <f t="shared" si="17"/>
        <v>#N/A</v>
      </c>
      <c r="N83" s="14" t="e">
        <f>ROUND(IF($B$6=0,NA(),AF83/$B$6),PREFERENCES!$D$8)</f>
        <v>#N/A</v>
      </c>
      <c r="O83" s="14" t="e">
        <f>ROUND(IF(OR(K83=0,$B$6=0),NA(),$B$6/K83),PREFERENCES!$D$9)</f>
        <v>#N/A</v>
      </c>
      <c r="P83" s="14" t="e">
        <f>ROUND(IF(OR(K83=0,$B$6=0),NA(),$B$6/K83*100),PREFERENCES!$D$10)</f>
        <v>#N/A</v>
      </c>
      <c r="Q83" s="16" t="e">
        <f>IF((AF83*CHARACTERIZE!$I$3)=0,0,CEILING(CHARACTERIZE!$E$3/(AF83*CHARACTERIZE!$I$3),1)*$B$7)</f>
        <v>#N/A</v>
      </c>
      <c r="R83" s="17" t="e">
        <f>ROUND(Q83*E83*AG83/CHARACTERIZE!$M$3/$B$7, PREFERENCES!$D$5)</f>
        <v>#N/A</v>
      </c>
      <c r="S83" s="16" t="e">
        <f>ROUND(Q83*AF83*CHARACTERIZE!$I$3/$B$7,PREFERENCES!$D$6)</f>
        <v>#N/A</v>
      </c>
      <c r="T83" s="18" t="e">
        <f>ROUND(S83/Q83,PREFERENCES!$D$6)</f>
        <v>#N/A</v>
      </c>
      <c r="U83" s="15" t="e">
        <f>IF(R83=0,0,ROUND((AF83*CHARACTERIZE!$I$3)/(E83*AG83/CHARACTERIZE!$M$3),PREFERENCES!$D$7))</f>
        <v>#N/A</v>
      </c>
      <c r="V83" s="19" t="e">
        <f t="shared" si="18"/>
        <v>#N/A</v>
      </c>
      <c r="W83" s="15" t="e">
        <f t="shared" si="13"/>
        <v>#N/A</v>
      </c>
      <c r="X83" s="15" t="e">
        <f t="shared" si="14"/>
        <v>#N/A</v>
      </c>
      <c r="Y83" s="23" t="e">
        <f t="shared" si="15"/>
        <v>#N/A</v>
      </c>
      <c r="Z83" s="15" t="e">
        <f t="shared" si="19"/>
        <v>#N/A</v>
      </c>
      <c r="AA83" s="15" t="e">
        <f t="shared" si="20"/>
        <v>#N/A</v>
      </c>
      <c r="AB83" s="22"/>
      <c r="AC83" s="4"/>
      <c r="AD83" s="3">
        <f t="shared" si="22"/>
        <v>0</v>
      </c>
      <c r="AE83" s="3" t="e">
        <f t="shared" si="23"/>
        <v>#N/A</v>
      </c>
      <c r="AF83" t="e">
        <f t="shared" si="24"/>
        <v>#N/A</v>
      </c>
      <c r="AG83" t="e">
        <f t="shared" si="25"/>
        <v>#N/A</v>
      </c>
    </row>
    <row r="84" spans="4:33">
      <c r="D84">
        <v>81</v>
      </c>
      <c r="E84" s="3">
        <v>0.38</v>
      </c>
      <c r="F84" s="17">
        <f t="shared" si="21"/>
        <v>0</v>
      </c>
      <c r="G84" s="17">
        <f t="shared" si="16"/>
        <v>0</v>
      </c>
      <c r="I84" s="14" t="e">
        <f>IF(AD84=0,NA(),ROUND(AG84,PREFERENCES!$D$4))</f>
        <v>#N/A</v>
      </c>
      <c r="J84" s="14" t="e">
        <f>ROUND(E84*AG84,PREFERENCES!$D$5)</f>
        <v>#N/A</v>
      </c>
      <c r="K84" s="14" t="e">
        <f>IF(AD84=0,NA(),ROUND(AF84,PREFERENCES!$D$6))</f>
        <v>#N/A</v>
      </c>
      <c r="L84" s="14" t="e">
        <f>IF(J84=0,NA(),ROUND(AF84/J84,PREFERENCES!$D$7))</f>
        <v>#N/A</v>
      </c>
      <c r="M84" s="17" t="e">
        <f t="shared" si="17"/>
        <v>#N/A</v>
      </c>
      <c r="N84" s="14" t="e">
        <f>ROUND(IF($B$6=0,NA(),AF84/$B$6),PREFERENCES!$D$8)</f>
        <v>#N/A</v>
      </c>
      <c r="O84" s="14" t="e">
        <f>ROUND(IF(OR(K84=0,$B$6=0),NA(),$B$6/K84),PREFERENCES!$D$9)</f>
        <v>#N/A</v>
      </c>
      <c r="P84" s="14" t="e">
        <f>ROUND(IF(OR(K84=0,$B$6=0),NA(),$B$6/K84*100),PREFERENCES!$D$10)</f>
        <v>#N/A</v>
      </c>
      <c r="Q84" s="16" t="e">
        <f>IF((AF84*CHARACTERIZE!$I$3)=0,0,CEILING(CHARACTERIZE!$E$3/(AF84*CHARACTERIZE!$I$3),1)*$B$7)</f>
        <v>#N/A</v>
      </c>
      <c r="R84" s="17" t="e">
        <f>ROUND(Q84*E84*AG84/CHARACTERIZE!$M$3/$B$7, PREFERENCES!$D$5)</f>
        <v>#N/A</v>
      </c>
      <c r="S84" s="16" t="e">
        <f>ROUND(Q84*AF84*CHARACTERIZE!$I$3/$B$7,PREFERENCES!$D$6)</f>
        <v>#N/A</v>
      </c>
      <c r="T84" s="18" t="e">
        <f>ROUND(S84/Q84,PREFERENCES!$D$6)</f>
        <v>#N/A</v>
      </c>
      <c r="U84" s="15" t="e">
        <f>IF(R84=0,0,ROUND((AF84*CHARACTERIZE!$I$3)/(E84*AG84/CHARACTERIZE!$M$3),PREFERENCES!$D$7))</f>
        <v>#N/A</v>
      </c>
      <c r="V84" s="19" t="e">
        <f t="shared" si="18"/>
        <v>#N/A</v>
      </c>
      <c r="W84" s="15" t="e">
        <f t="shared" si="13"/>
        <v>#N/A</v>
      </c>
      <c r="X84" s="15" t="e">
        <f t="shared" si="14"/>
        <v>#N/A</v>
      </c>
      <c r="Y84" s="23" t="e">
        <f t="shared" si="15"/>
        <v>#N/A</v>
      </c>
      <c r="Z84" s="15" t="e">
        <f t="shared" si="19"/>
        <v>#N/A</v>
      </c>
      <c r="AA84" s="15" t="e">
        <f t="shared" si="20"/>
        <v>#N/A</v>
      </c>
      <c r="AB84" s="22"/>
      <c r="AC84" s="4"/>
      <c r="AD84" s="3">
        <f t="shared" si="22"/>
        <v>0</v>
      </c>
      <c r="AE84" s="3" t="e">
        <f t="shared" si="23"/>
        <v>#N/A</v>
      </c>
      <c r="AF84" t="e">
        <f t="shared" si="24"/>
        <v>#N/A</v>
      </c>
      <c r="AG84" t="e">
        <f t="shared" si="25"/>
        <v>#N/A</v>
      </c>
    </row>
    <row r="85" spans="4:33">
      <c r="D85">
        <v>82</v>
      </c>
      <c r="E85" s="3">
        <v>0.39</v>
      </c>
      <c r="F85" s="17">
        <f t="shared" si="21"/>
        <v>0</v>
      </c>
      <c r="G85" s="17">
        <f t="shared" si="16"/>
        <v>0</v>
      </c>
      <c r="I85" s="14" t="e">
        <f>IF(AD85=0,NA(),ROUND(AG85,PREFERENCES!$D$4))</f>
        <v>#N/A</v>
      </c>
      <c r="J85" s="14" t="e">
        <f>ROUND(E85*AG85,PREFERENCES!$D$5)</f>
        <v>#N/A</v>
      </c>
      <c r="K85" s="14" t="e">
        <f>IF(AD85=0,NA(),ROUND(AF85,PREFERENCES!$D$6))</f>
        <v>#N/A</v>
      </c>
      <c r="L85" s="14" t="e">
        <f>IF(J85=0,NA(),ROUND(AF85/J85,PREFERENCES!$D$7))</f>
        <v>#N/A</v>
      </c>
      <c r="M85" s="17" t="e">
        <f t="shared" si="17"/>
        <v>#N/A</v>
      </c>
      <c r="N85" s="14" t="e">
        <f>ROUND(IF($B$6=0,NA(),AF85/$B$6),PREFERENCES!$D$8)</f>
        <v>#N/A</v>
      </c>
      <c r="O85" s="14" t="e">
        <f>ROUND(IF(OR(K85=0,$B$6=0),NA(),$B$6/K85),PREFERENCES!$D$9)</f>
        <v>#N/A</v>
      </c>
      <c r="P85" s="14" t="e">
        <f>ROUND(IF(OR(K85=0,$B$6=0),NA(),$B$6/K85*100),PREFERENCES!$D$10)</f>
        <v>#N/A</v>
      </c>
      <c r="Q85" s="16" t="e">
        <f>IF((AF85*CHARACTERIZE!$I$3)=0,0,CEILING(CHARACTERIZE!$E$3/(AF85*CHARACTERIZE!$I$3),1)*$B$7)</f>
        <v>#N/A</v>
      </c>
      <c r="R85" s="17" t="e">
        <f>ROUND(Q85*E85*AG85/CHARACTERIZE!$M$3/$B$7, PREFERENCES!$D$5)</f>
        <v>#N/A</v>
      </c>
      <c r="S85" s="16" t="e">
        <f>ROUND(Q85*AF85*CHARACTERIZE!$I$3/$B$7,PREFERENCES!$D$6)</f>
        <v>#N/A</v>
      </c>
      <c r="T85" s="18" t="e">
        <f>ROUND(S85/Q85,PREFERENCES!$D$6)</f>
        <v>#N/A</v>
      </c>
      <c r="U85" s="15" t="e">
        <f>IF(R85=0,0,ROUND((AF85*CHARACTERIZE!$I$3)/(E85*AG85/CHARACTERIZE!$M$3),PREFERENCES!$D$7))</f>
        <v>#N/A</v>
      </c>
      <c r="V85" s="19" t="e">
        <f t="shared" si="18"/>
        <v>#N/A</v>
      </c>
      <c r="W85" s="15" t="e">
        <f t="shared" si="13"/>
        <v>#N/A</v>
      </c>
      <c r="X85" s="15" t="e">
        <f t="shared" si="14"/>
        <v>#N/A</v>
      </c>
      <c r="Y85" s="23" t="e">
        <f t="shared" si="15"/>
        <v>#N/A</v>
      </c>
      <c r="Z85" s="15" t="e">
        <f t="shared" si="19"/>
        <v>#N/A</v>
      </c>
      <c r="AA85" s="15" t="e">
        <f t="shared" si="20"/>
        <v>#N/A</v>
      </c>
      <c r="AB85" s="22"/>
      <c r="AC85" s="4"/>
      <c r="AD85" s="3">
        <f t="shared" si="22"/>
        <v>0</v>
      </c>
      <c r="AE85" s="3" t="e">
        <f t="shared" si="23"/>
        <v>#N/A</v>
      </c>
      <c r="AF85" t="e">
        <f t="shared" si="24"/>
        <v>#N/A</v>
      </c>
      <c r="AG85" t="e">
        <f t="shared" si="25"/>
        <v>#N/A</v>
      </c>
    </row>
    <row r="86" spans="4:33">
      <c r="D86">
        <v>83</v>
      </c>
      <c r="E86" s="3">
        <v>0.4</v>
      </c>
      <c r="F86" s="17">
        <f t="shared" si="21"/>
        <v>0</v>
      </c>
      <c r="G86" s="17">
        <f t="shared" si="16"/>
        <v>0</v>
      </c>
      <c r="I86" s="14" t="e">
        <f>IF(AD86=0,NA(),ROUND(AG86,PREFERENCES!$D$4))</f>
        <v>#N/A</v>
      </c>
      <c r="J86" s="14" t="e">
        <f>ROUND(E86*AG86,PREFERENCES!$D$5)</f>
        <v>#N/A</v>
      </c>
      <c r="K86" s="14" t="e">
        <f>IF(AD86=0,NA(),ROUND(AF86,PREFERENCES!$D$6))</f>
        <v>#N/A</v>
      </c>
      <c r="L86" s="14" t="e">
        <f>IF(J86=0,NA(),ROUND(AF86/J86,PREFERENCES!$D$7))</f>
        <v>#N/A</v>
      </c>
      <c r="M86" s="17" t="e">
        <f t="shared" si="17"/>
        <v>#N/A</v>
      </c>
      <c r="N86" s="14" t="e">
        <f>ROUND(IF($B$6=0,NA(),AF86/$B$6),PREFERENCES!$D$8)</f>
        <v>#N/A</v>
      </c>
      <c r="O86" s="14" t="e">
        <f>ROUND(IF(OR(K86=0,$B$6=0),NA(),$B$6/K86),PREFERENCES!$D$9)</f>
        <v>#N/A</v>
      </c>
      <c r="P86" s="14" t="e">
        <f>ROUND(IF(OR(K86=0,$B$6=0),NA(),$B$6/K86*100),PREFERENCES!$D$10)</f>
        <v>#N/A</v>
      </c>
      <c r="Q86" s="16" t="e">
        <f>IF((AF86*CHARACTERIZE!$I$3)=0,0,CEILING(CHARACTERIZE!$E$3/(AF86*CHARACTERIZE!$I$3),1)*$B$7)</f>
        <v>#N/A</v>
      </c>
      <c r="R86" s="17" t="e">
        <f>ROUND(Q86*E86*AG86/CHARACTERIZE!$M$3/$B$7, PREFERENCES!$D$5)</f>
        <v>#N/A</v>
      </c>
      <c r="S86" s="16" t="e">
        <f>ROUND(Q86*AF86*CHARACTERIZE!$I$3/$B$7,PREFERENCES!$D$6)</f>
        <v>#N/A</v>
      </c>
      <c r="T86" s="18" t="e">
        <f>ROUND(S86/Q86,PREFERENCES!$D$6)</f>
        <v>#N/A</v>
      </c>
      <c r="U86" s="15" t="e">
        <f>IF(R86=0,0,ROUND((AF86*CHARACTERIZE!$I$3)/(E86*AG86/CHARACTERIZE!$M$3),PREFERENCES!$D$7))</f>
        <v>#N/A</v>
      </c>
      <c r="V86" s="19" t="e">
        <f t="shared" si="18"/>
        <v>#N/A</v>
      </c>
      <c r="W86" s="15" t="e">
        <f t="shared" si="13"/>
        <v>#N/A</v>
      </c>
      <c r="X86" s="15" t="e">
        <f t="shared" si="14"/>
        <v>#N/A</v>
      </c>
      <c r="Y86" s="23" t="e">
        <f t="shared" si="15"/>
        <v>#N/A</v>
      </c>
      <c r="Z86" s="15" t="e">
        <f t="shared" si="19"/>
        <v>#N/A</v>
      </c>
      <c r="AA86" s="15" t="e">
        <f t="shared" si="20"/>
        <v>#N/A</v>
      </c>
      <c r="AB86" s="22"/>
      <c r="AC86" s="4"/>
      <c r="AD86" s="3">
        <f t="shared" si="22"/>
        <v>0</v>
      </c>
      <c r="AE86" s="3" t="e">
        <f t="shared" si="23"/>
        <v>#N/A</v>
      </c>
      <c r="AF86" t="e">
        <f t="shared" si="24"/>
        <v>#N/A</v>
      </c>
      <c r="AG86" t="e">
        <f t="shared" si="25"/>
        <v>#N/A</v>
      </c>
    </row>
    <row r="87" spans="4:33">
      <c r="D87">
        <v>84</v>
      </c>
      <c r="E87" s="3">
        <v>0.41</v>
      </c>
      <c r="F87" s="17">
        <f t="shared" si="21"/>
        <v>0</v>
      </c>
      <c r="G87" s="17">
        <f t="shared" si="16"/>
        <v>0</v>
      </c>
      <c r="I87" s="14" t="e">
        <f>IF(AD87=0,NA(),ROUND(AG87,PREFERENCES!$D$4))</f>
        <v>#N/A</v>
      </c>
      <c r="J87" s="14" t="e">
        <f>ROUND(E87*AG87,PREFERENCES!$D$5)</f>
        <v>#N/A</v>
      </c>
      <c r="K87" s="14" t="e">
        <f>IF(AD87=0,NA(),ROUND(AF87,PREFERENCES!$D$6))</f>
        <v>#N/A</v>
      </c>
      <c r="L87" s="14" t="e">
        <f>IF(J87=0,NA(),ROUND(AF87/J87,PREFERENCES!$D$7))</f>
        <v>#N/A</v>
      </c>
      <c r="M87" s="17" t="e">
        <f t="shared" si="17"/>
        <v>#N/A</v>
      </c>
      <c r="N87" s="14" t="e">
        <f>ROUND(IF($B$6=0,NA(),AF87/$B$6),PREFERENCES!$D$8)</f>
        <v>#N/A</v>
      </c>
      <c r="O87" s="14" t="e">
        <f>ROUND(IF(OR(K87=0,$B$6=0),NA(),$B$6/K87),PREFERENCES!$D$9)</f>
        <v>#N/A</v>
      </c>
      <c r="P87" s="14" t="e">
        <f>ROUND(IF(OR(K87=0,$B$6=0),NA(),$B$6/K87*100),PREFERENCES!$D$10)</f>
        <v>#N/A</v>
      </c>
      <c r="Q87" s="16" t="e">
        <f>IF((AF87*CHARACTERIZE!$I$3)=0,0,CEILING(CHARACTERIZE!$E$3/(AF87*CHARACTERIZE!$I$3),1)*$B$7)</f>
        <v>#N/A</v>
      </c>
      <c r="R87" s="17" t="e">
        <f>ROUND(Q87*E87*AG87/CHARACTERIZE!$M$3/$B$7, PREFERENCES!$D$5)</f>
        <v>#N/A</v>
      </c>
      <c r="S87" s="16" t="e">
        <f>ROUND(Q87*AF87*CHARACTERIZE!$I$3/$B$7,PREFERENCES!$D$6)</f>
        <v>#N/A</v>
      </c>
      <c r="T87" s="18" t="e">
        <f>ROUND(S87/Q87,PREFERENCES!$D$6)</f>
        <v>#N/A</v>
      </c>
      <c r="U87" s="15" t="e">
        <f>IF(R87=0,0,ROUND((AF87*CHARACTERIZE!$I$3)/(E87*AG87/CHARACTERIZE!$M$3),PREFERENCES!$D$7))</f>
        <v>#N/A</v>
      </c>
      <c r="V87" s="19" t="e">
        <f t="shared" si="18"/>
        <v>#N/A</v>
      </c>
      <c r="W87" s="15" t="e">
        <f t="shared" si="13"/>
        <v>#N/A</v>
      </c>
      <c r="X87" s="15" t="e">
        <f t="shared" si="14"/>
        <v>#N/A</v>
      </c>
      <c r="Y87" s="23" t="e">
        <f t="shared" si="15"/>
        <v>#N/A</v>
      </c>
      <c r="Z87" s="15" t="e">
        <f t="shared" si="19"/>
        <v>#N/A</v>
      </c>
      <c r="AA87" s="15" t="e">
        <f t="shared" si="20"/>
        <v>#N/A</v>
      </c>
      <c r="AB87" s="22"/>
      <c r="AC87" s="4"/>
      <c r="AD87" s="3">
        <f t="shared" si="22"/>
        <v>0</v>
      </c>
      <c r="AE87" s="3" t="e">
        <f t="shared" si="23"/>
        <v>#N/A</v>
      </c>
      <c r="AF87" t="e">
        <f t="shared" si="24"/>
        <v>#N/A</v>
      </c>
      <c r="AG87" t="e">
        <f t="shared" si="25"/>
        <v>#N/A</v>
      </c>
    </row>
    <row r="88" spans="4:33">
      <c r="D88">
        <v>85</v>
      </c>
      <c r="E88" s="3">
        <v>0.42</v>
      </c>
      <c r="F88" s="17">
        <f t="shared" si="21"/>
        <v>0</v>
      </c>
      <c r="G88" s="17">
        <f t="shared" si="16"/>
        <v>0</v>
      </c>
      <c r="I88" s="14" t="e">
        <f>IF(AD88=0,NA(),ROUND(AG88,PREFERENCES!$D$4))</f>
        <v>#N/A</v>
      </c>
      <c r="J88" s="14" t="e">
        <f>ROUND(E88*AG88,PREFERENCES!$D$5)</f>
        <v>#N/A</v>
      </c>
      <c r="K88" s="14" t="e">
        <f>IF(AD88=0,NA(),ROUND(AF88,PREFERENCES!$D$6))</f>
        <v>#N/A</v>
      </c>
      <c r="L88" s="14" t="e">
        <f>IF(J88=0,NA(),ROUND(AF88/J88,PREFERENCES!$D$7))</f>
        <v>#N/A</v>
      </c>
      <c r="M88" s="17" t="e">
        <f t="shared" si="17"/>
        <v>#N/A</v>
      </c>
      <c r="N88" s="14" t="e">
        <f>ROUND(IF($B$6=0,NA(),AF88/$B$6),PREFERENCES!$D$8)</f>
        <v>#N/A</v>
      </c>
      <c r="O88" s="14" t="e">
        <f>ROUND(IF(OR(K88=0,$B$6=0),NA(),$B$6/K88),PREFERENCES!$D$9)</f>
        <v>#N/A</v>
      </c>
      <c r="P88" s="14" t="e">
        <f>ROUND(IF(OR(K88=0,$B$6=0),NA(),$B$6/K88*100),PREFERENCES!$D$10)</f>
        <v>#N/A</v>
      </c>
      <c r="Q88" s="16" t="e">
        <f>IF((AF88*CHARACTERIZE!$I$3)=0,0,CEILING(CHARACTERIZE!$E$3/(AF88*CHARACTERIZE!$I$3),1)*$B$7)</f>
        <v>#N/A</v>
      </c>
      <c r="R88" s="17" t="e">
        <f>ROUND(Q88*E88*AG88/CHARACTERIZE!$M$3/$B$7, PREFERENCES!$D$5)</f>
        <v>#N/A</v>
      </c>
      <c r="S88" s="16" t="e">
        <f>ROUND(Q88*AF88*CHARACTERIZE!$I$3/$B$7,PREFERENCES!$D$6)</f>
        <v>#N/A</v>
      </c>
      <c r="T88" s="18" t="e">
        <f>ROUND(S88/Q88,PREFERENCES!$D$6)</f>
        <v>#N/A</v>
      </c>
      <c r="U88" s="15" t="e">
        <f>IF(R88=0,0,ROUND((AF88*CHARACTERIZE!$I$3)/(E88*AG88/CHARACTERIZE!$M$3),PREFERENCES!$D$7))</f>
        <v>#N/A</v>
      </c>
      <c r="V88" s="19" t="e">
        <f t="shared" si="18"/>
        <v>#N/A</v>
      </c>
      <c r="W88" s="15" t="e">
        <f t="shared" si="13"/>
        <v>#N/A</v>
      </c>
      <c r="X88" s="15" t="e">
        <f t="shared" si="14"/>
        <v>#N/A</v>
      </c>
      <c r="Y88" s="23" t="e">
        <f t="shared" si="15"/>
        <v>#N/A</v>
      </c>
      <c r="Z88" s="15" t="e">
        <f t="shared" si="19"/>
        <v>#N/A</v>
      </c>
      <c r="AA88" s="15" t="e">
        <f t="shared" si="20"/>
        <v>#N/A</v>
      </c>
      <c r="AB88" s="22"/>
      <c r="AC88" s="4"/>
      <c r="AD88" s="3">
        <f t="shared" si="22"/>
        <v>0</v>
      </c>
      <c r="AE88" s="3" t="e">
        <f t="shared" si="23"/>
        <v>#N/A</v>
      </c>
      <c r="AF88" t="e">
        <f t="shared" si="24"/>
        <v>#N/A</v>
      </c>
      <c r="AG88" t="e">
        <f t="shared" si="25"/>
        <v>#N/A</v>
      </c>
    </row>
    <row r="89" spans="4:33">
      <c r="D89">
        <v>86</v>
      </c>
      <c r="E89" s="3">
        <v>0.43</v>
      </c>
      <c r="F89" s="17">
        <f t="shared" si="21"/>
        <v>0</v>
      </c>
      <c r="G89" s="17">
        <f t="shared" si="16"/>
        <v>0</v>
      </c>
      <c r="I89" s="14" t="e">
        <f>IF(AD89=0,NA(),ROUND(AG89,PREFERENCES!$D$4))</f>
        <v>#N/A</v>
      </c>
      <c r="J89" s="14" t="e">
        <f>ROUND(E89*AG89,PREFERENCES!$D$5)</f>
        <v>#N/A</v>
      </c>
      <c r="K89" s="14" t="e">
        <f>IF(AD89=0,NA(),ROUND(AF89,PREFERENCES!$D$6))</f>
        <v>#N/A</v>
      </c>
      <c r="L89" s="14" t="e">
        <f>IF(J89=0,NA(),ROUND(AF89/J89,PREFERENCES!$D$7))</f>
        <v>#N/A</v>
      </c>
      <c r="M89" s="17" t="e">
        <f t="shared" si="17"/>
        <v>#N/A</v>
      </c>
      <c r="N89" s="14" t="e">
        <f>ROUND(IF($B$6=0,NA(),AF89/$B$6),PREFERENCES!$D$8)</f>
        <v>#N/A</v>
      </c>
      <c r="O89" s="14" t="e">
        <f>ROUND(IF(OR(K89=0,$B$6=0),NA(),$B$6/K89),PREFERENCES!$D$9)</f>
        <v>#N/A</v>
      </c>
      <c r="P89" s="14" t="e">
        <f>ROUND(IF(OR(K89=0,$B$6=0),NA(),$B$6/K89*100),PREFERENCES!$D$10)</f>
        <v>#N/A</v>
      </c>
      <c r="Q89" s="16" t="e">
        <f>IF((AF89*CHARACTERIZE!$I$3)=0,0,CEILING(CHARACTERIZE!$E$3/(AF89*CHARACTERIZE!$I$3),1)*$B$7)</f>
        <v>#N/A</v>
      </c>
      <c r="R89" s="17" t="e">
        <f>ROUND(Q89*E89*AG89/CHARACTERIZE!$M$3/$B$7, PREFERENCES!$D$5)</f>
        <v>#N/A</v>
      </c>
      <c r="S89" s="16" t="e">
        <f>ROUND(Q89*AF89*CHARACTERIZE!$I$3/$B$7,PREFERENCES!$D$6)</f>
        <v>#N/A</v>
      </c>
      <c r="T89" s="18" t="e">
        <f>ROUND(S89/Q89,PREFERENCES!$D$6)</f>
        <v>#N/A</v>
      </c>
      <c r="U89" s="15" t="e">
        <f>IF(R89=0,0,ROUND((AF89*CHARACTERIZE!$I$3)/(E89*AG89/CHARACTERIZE!$M$3),PREFERENCES!$D$7))</f>
        <v>#N/A</v>
      </c>
      <c r="V89" s="19" t="e">
        <f t="shared" si="18"/>
        <v>#N/A</v>
      </c>
      <c r="W89" s="15" t="e">
        <f t="shared" si="13"/>
        <v>#N/A</v>
      </c>
      <c r="X89" s="15" t="e">
        <f t="shared" si="14"/>
        <v>#N/A</v>
      </c>
      <c r="Y89" s="23" t="e">
        <f t="shared" si="15"/>
        <v>#N/A</v>
      </c>
      <c r="Z89" s="15" t="e">
        <f t="shared" si="19"/>
        <v>#N/A</v>
      </c>
      <c r="AA89" s="15" t="e">
        <f t="shared" si="20"/>
        <v>#N/A</v>
      </c>
      <c r="AB89" s="22"/>
      <c r="AC89" s="4"/>
      <c r="AD89" s="3">
        <f t="shared" si="22"/>
        <v>0</v>
      </c>
      <c r="AE89" s="3" t="e">
        <f t="shared" si="23"/>
        <v>#N/A</v>
      </c>
      <c r="AF89" t="e">
        <f t="shared" si="24"/>
        <v>#N/A</v>
      </c>
      <c r="AG89" t="e">
        <f t="shared" si="25"/>
        <v>#N/A</v>
      </c>
    </row>
    <row r="90" spans="4:33">
      <c r="D90">
        <v>87</v>
      </c>
      <c r="E90" s="3">
        <v>0.44</v>
      </c>
      <c r="F90" s="17">
        <f t="shared" si="21"/>
        <v>0</v>
      </c>
      <c r="G90" s="17">
        <f t="shared" si="16"/>
        <v>0</v>
      </c>
      <c r="I90" s="14" t="e">
        <f>IF(AD90=0,NA(),ROUND(AG90,PREFERENCES!$D$4))</f>
        <v>#N/A</v>
      </c>
      <c r="J90" s="14" t="e">
        <f>ROUND(E90*AG90,PREFERENCES!$D$5)</f>
        <v>#N/A</v>
      </c>
      <c r="K90" s="14" t="e">
        <f>IF(AD90=0,NA(),ROUND(AF90,PREFERENCES!$D$6))</f>
        <v>#N/A</v>
      </c>
      <c r="L90" s="14" t="e">
        <f>IF(J90=0,NA(),ROUND(AF90/J90,PREFERENCES!$D$7))</f>
        <v>#N/A</v>
      </c>
      <c r="M90" s="17" t="e">
        <f t="shared" si="17"/>
        <v>#N/A</v>
      </c>
      <c r="N90" s="14" t="e">
        <f>ROUND(IF($B$6=0,NA(),AF90/$B$6),PREFERENCES!$D$8)</f>
        <v>#N/A</v>
      </c>
      <c r="O90" s="14" t="e">
        <f>ROUND(IF(OR(K90=0,$B$6=0),NA(),$B$6/K90),PREFERENCES!$D$9)</f>
        <v>#N/A</v>
      </c>
      <c r="P90" s="14" t="e">
        <f>ROUND(IF(OR(K90=0,$B$6=0),NA(),$B$6/K90*100),PREFERENCES!$D$10)</f>
        <v>#N/A</v>
      </c>
      <c r="Q90" s="16" t="e">
        <f>IF((AF90*CHARACTERIZE!$I$3)=0,0,CEILING(CHARACTERIZE!$E$3/(AF90*CHARACTERIZE!$I$3),1)*$B$7)</f>
        <v>#N/A</v>
      </c>
      <c r="R90" s="17" t="e">
        <f>ROUND(Q90*E90*AG90/CHARACTERIZE!$M$3/$B$7, PREFERENCES!$D$5)</f>
        <v>#N/A</v>
      </c>
      <c r="S90" s="16" t="e">
        <f>ROUND(Q90*AF90*CHARACTERIZE!$I$3/$B$7,PREFERENCES!$D$6)</f>
        <v>#N/A</v>
      </c>
      <c r="T90" s="18" t="e">
        <f>ROUND(S90/Q90,PREFERENCES!$D$6)</f>
        <v>#N/A</v>
      </c>
      <c r="U90" s="15" t="e">
        <f>IF(R90=0,0,ROUND((AF90*CHARACTERIZE!$I$3)/(E90*AG90/CHARACTERIZE!$M$3),PREFERENCES!$D$7))</f>
        <v>#N/A</v>
      </c>
      <c r="V90" s="19" t="e">
        <f t="shared" si="18"/>
        <v>#N/A</v>
      </c>
      <c r="W90" s="15" t="e">
        <f t="shared" si="13"/>
        <v>#N/A</v>
      </c>
      <c r="X90" s="15" t="e">
        <f t="shared" si="14"/>
        <v>#N/A</v>
      </c>
      <c r="Y90" s="23" t="e">
        <f t="shared" si="15"/>
        <v>#N/A</v>
      </c>
      <c r="Z90" s="15" t="e">
        <f t="shared" si="19"/>
        <v>#N/A</v>
      </c>
      <c r="AA90" s="15" t="e">
        <f t="shared" si="20"/>
        <v>#N/A</v>
      </c>
      <c r="AB90" s="22"/>
      <c r="AC90" s="4"/>
      <c r="AD90" s="3">
        <f t="shared" si="22"/>
        <v>0</v>
      </c>
      <c r="AE90" s="3" t="e">
        <f t="shared" si="23"/>
        <v>#N/A</v>
      </c>
      <c r="AF90" t="e">
        <f t="shared" si="24"/>
        <v>#N/A</v>
      </c>
      <c r="AG90" t="e">
        <f t="shared" si="25"/>
        <v>#N/A</v>
      </c>
    </row>
    <row r="91" spans="4:33">
      <c r="D91">
        <v>88</v>
      </c>
      <c r="E91" s="3">
        <v>0.45</v>
      </c>
      <c r="F91" s="17">
        <f t="shared" si="21"/>
        <v>0</v>
      </c>
      <c r="G91" s="17">
        <f t="shared" si="16"/>
        <v>0</v>
      </c>
      <c r="I91" s="14" t="e">
        <f>IF(AD91=0,NA(),ROUND(AG91,PREFERENCES!$D$4))</f>
        <v>#N/A</v>
      </c>
      <c r="J91" s="14" t="e">
        <f>ROUND(E91*AG91,PREFERENCES!$D$5)</f>
        <v>#N/A</v>
      </c>
      <c r="K91" s="14" t="e">
        <f>IF(AD91=0,NA(),ROUND(AF91,PREFERENCES!$D$6))</f>
        <v>#N/A</v>
      </c>
      <c r="L91" s="14" t="e">
        <f>IF(J91=0,NA(),ROUND(AF91/J91,PREFERENCES!$D$7))</f>
        <v>#N/A</v>
      </c>
      <c r="M91" s="17" t="e">
        <f t="shared" si="17"/>
        <v>#N/A</v>
      </c>
      <c r="N91" s="14" t="e">
        <f>ROUND(IF($B$6=0,NA(),AF91/$B$6),PREFERENCES!$D$8)</f>
        <v>#N/A</v>
      </c>
      <c r="O91" s="14" t="e">
        <f>ROUND(IF(OR(K91=0,$B$6=0),NA(),$B$6/K91),PREFERENCES!$D$9)</f>
        <v>#N/A</v>
      </c>
      <c r="P91" s="14" t="e">
        <f>ROUND(IF(OR(K91=0,$B$6=0),NA(),$B$6/K91*100),PREFERENCES!$D$10)</f>
        <v>#N/A</v>
      </c>
      <c r="Q91" s="16" t="e">
        <f>IF((AF91*CHARACTERIZE!$I$3)=0,0,CEILING(CHARACTERIZE!$E$3/(AF91*CHARACTERIZE!$I$3),1)*$B$7)</f>
        <v>#N/A</v>
      </c>
      <c r="R91" s="17" t="e">
        <f>ROUND(Q91*E91*AG91/CHARACTERIZE!$M$3/$B$7, PREFERENCES!$D$5)</f>
        <v>#N/A</v>
      </c>
      <c r="S91" s="16" t="e">
        <f>ROUND(Q91*AF91*CHARACTERIZE!$I$3/$B$7,PREFERENCES!$D$6)</f>
        <v>#N/A</v>
      </c>
      <c r="T91" s="18" t="e">
        <f>ROUND(S91/Q91,PREFERENCES!$D$6)</f>
        <v>#N/A</v>
      </c>
      <c r="U91" s="15" t="e">
        <f>IF(R91=0,0,ROUND((AF91*CHARACTERIZE!$I$3)/(E91*AG91/CHARACTERIZE!$M$3),PREFERENCES!$D$7))</f>
        <v>#N/A</v>
      </c>
      <c r="V91" s="19" t="e">
        <f t="shared" si="18"/>
        <v>#N/A</v>
      </c>
      <c r="W91" s="15" t="e">
        <f t="shared" si="13"/>
        <v>#N/A</v>
      </c>
      <c r="X91" s="15" t="e">
        <f t="shared" si="14"/>
        <v>#N/A</v>
      </c>
      <c r="Y91" s="23" t="e">
        <f t="shared" si="15"/>
        <v>#N/A</v>
      </c>
      <c r="Z91" s="15" t="e">
        <f t="shared" si="19"/>
        <v>#N/A</v>
      </c>
      <c r="AA91" s="15" t="e">
        <f t="shared" si="20"/>
        <v>#N/A</v>
      </c>
      <c r="AB91" s="22"/>
      <c r="AC91" s="4"/>
      <c r="AD91" s="3">
        <f t="shared" si="22"/>
        <v>0</v>
      </c>
      <c r="AE91" s="3" t="e">
        <f t="shared" si="23"/>
        <v>#N/A</v>
      </c>
      <c r="AF91" t="e">
        <f t="shared" si="24"/>
        <v>#N/A</v>
      </c>
      <c r="AG91" t="e">
        <f t="shared" si="25"/>
        <v>#N/A</v>
      </c>
    </row>
    <row r="92" spans="4:33">
      <c r="D92">
        <v>89</v>
      </c>
      <c r="E92" s="3">
        <v>0.46</v>
      </c>
      <c r="F92" s="17">
        <f t="shared" si="21"/>
        <v>0</v>
      </c>
      <c r="G92" s="17">
        <f t="shared" si="16"/>
        <v>0</v>
      </c>
      <c r="I92" s="14" t="e">
        <f>IF(AD92=0,NA(),ROUND(AG92,PREFERENCES!$D$4))</f>
        <v>#N/A</v>
      </c>
      <c r="J92" s="14" t="e">
        <f>ROUND(E92*AG92,PREFERENCES!$D$5)</f>
        <v>#N/A</v>
      </c>
      <c r="K92" s="14" t="e">
        <f>IF(AD92=0,NA(),ROUND(AF92,PREFERENCES!$D$6))</f>
        <v>#N/A</v>
      </c>
      <c r="L92" s="14" t="e">
        <f>IF(J92=0,NA(),ROUND(AF92/J92,PREFERENCES!$D$7))</f>
        <v>#N/A</v>
      </c>
      <c r="M92" s="17" t="e">
        <f t="shared" si="17"/>
        <v>#N/A</v>
      </c>
      <c r="N92" s="14" t="e">
        <f>ROUND(IF($B$6=0,NA(),AF92/$B$6),PREFERENCES!$D$8)</f>
        <v>#N/A</v>
      </c>
      <c r="O92" s="14" t="e">
        <f>ROUND(IF(OR(K92=0,$B$6=0),NA(),$B$6/K92),PREFERENCES!$D$9)</f>
        <v>#N/A</v>
      </c>
      <c r="P92" s="14" t="e">
        <f>ROUND(IF(OR(K92=0,$B$6=0),NA(),$B$6/K92*100),PREFERENCES!$D$10)</f>
        <v>#N/A</v>
      </c>
      <c r="Q92" s="16" t="e">
        <f>IF((AF92*CHARACTERIZE!$I$3)=0,0,CEILING(CHARACTERIZE!$E$3/(AF92*CHARACTERIZE!$I$3),1)*$B$7)</f>
        <v>#N/A</v>
      </c>
      <c r="R92" s="17" t="e">
        <f>ROUND(Q92*E92*AG92/CHARACTERIZE!$M$3/$B$7, PREFERENCES!$D$5)</f>
        <v>#N/A</v>
      </c>
      <c r="S92" s="16" t="e">
        <f>ROUND(Q92*AF92*CHARACTERIZE!$I$3/$B$7,PREFERENCES!$D$6)</f>
        <v>#N/A</v>
      </c>
      <c r="T92" s="18" t="e">
        <f>ROUND(S92/Q92,PREFERENCES!$D$6)</f>
        <v>#N/A</v>
      </c>
      <c r="U92" s="15" t="e">
        <f>IF(R92=0,0,ROUND((AF92*CHARACTERIZE!$I$3)/(E92*AG92/CHARACTERIZE!$M$3),PREFERENCES!$D$7))</f>
        <v>#N/A</v>
      </c>
      <c r="V92" s="19" t="e">
        <f t="shared" si="18"/>
        <v>#N/A</v>
      </c>
      <c r="W92" s="15" t="e">
        <f t="shared" si="13"/>
        <v>#N/A</v>
      </c>
      <c r="X92" s="15" t="e">
        <f t="shared" si="14"/>
        <v>#N/A</v>
      </c>
      <c r="Y92" s="23" t="e">
        <f t="shared" si="15"/>
        <v>#N/A</v>
      </c>
      <c r="Z92" s="15" t="e">
        <f t="shared" si="19"/>
        <v>#N/A</v>
      </c>
      <c r="AA92" s="15" t="e">
        <f t="shared" si="20"/>
        <v>#N/A</v>
      </c>
      <c r="AB92" s="22"/>
      <c r="AC92" s="4"/>
      <c r="AD92" s="3">
        <f t="shared" si="22"/>
        <v>0</v>
      </c>
      <c r="AE92" s="3" t="e">
        <f t="shared" si="23"/>
        <v>#N/A</v>
      </c>
      <c r="AF92" t="e">
        <f t="shared" si="24"/>
        <v>#N/A</v>
      </c>
      <c r="AG92" t="e">
        <f t="shared" si="25"/>
        <v>#N/A</v>
      </c>
    </row>
    <row r="93" spans="4:33">
      <c r="D93">
        <v>90</v>
      </c>
      <c r="E93" s="3">
        <v>0.47</v>
      </c>
      <c r="F93" s="17">
        <f t="shared" si="21"/>
        <v>0</v>
      </c>
      <c r="G93" s="17">
        <f t="shared" si="16"/>
        <v>0</v>
      </c>
      <c r="I93" s="14" t="e">
        <f>IF(AD93=0,NA(),ROUND(AG93,PREFERENCES!$D$4))</f>
        <v>#N/A</v>
      </c>
      <c r="J93" s="14" t="e">
        <f>ROUND(E93*AG93,PREFERENCES!$D$5)</f>
        <v>#N/A</v>
      </c>
      <c r="K93" s="14" t="e">
        <f>IF(AD93=0,NA(),ROUND(AF93,PREFERENCES!$D$6))</f>
        <v>#N/A</v>
      </c>
      <c r="L93" s="14" t="e">
        <f>IF(J93=0,NA(),ROUND(AF93/J93,PREFERENCES!$D$7))</f>
        <v>#N/A</v>
      </c>
      <c r="M93" s="17" t="e">
        <f t="shared" si="17"/>
        <v>#N/A</v>
      </c>
      <c r="N93" s="14" t="e">
        <f>ROUND(IF($B$6=0,NA(),AF93/$B$6),PREFERENCES!$D$8)</f>
        <v>#N/A</v>
      </c>
      <c r="O93" s="14" t="e">
        <f>ROUND(IF(OR(K93=0,$B$6=0),NA(),$B$6/K93),PREFERENCES!$D$9)</f>
        <v>#N/A</v>
      </c>
      <c r="P93" s="14" t="e">
        <f>ROUND(IF(OR(K93=0,$B$6=0),NA(),$B$6/K93*100),PREFERENCES!$D$10)</f>
        <v>#N/A</v>
      </c>
      <c r="Q93" s="16" t="e">
        <f>IF((AF93*CHARACTERIZE!$I$3)=0,0,CEILING(CHARACTERIZE!$E$3/(AF93*CHARACTERIZE!$I$3),1)*$B$7)</f>
        <v>#N/A</v>
      </c>
      <c r="R93" s="17" t="e">
        <f>ROUND(Q93*E93*AG93/CHARACTERIZE!$M$3/$B$7, PREFERENCES!$D$5)</f>
        <v>#N/A</v>
      </c>
      <c r="S93" s="16" t="e">
        <f>ROUND(Q93*AF93*CHARACTERIZE!$I$3/$B$7,PREFERENCES!$D$6)</f>
        <v>#N/A</v>
      </c>
      <c r="T93" s="18" t="e">
        <f>ROUND(S93/Q93,PREFERENCES!$D$6)</f>
        <v>#N/A</v>
      </c>
      <c r="U93" s="15" t="e">
        <f>IF(R93=0,0,ROUND((AF93*CHARACTERIZE!$I$3)/(E93*AG93/CHARACTERIZE!$M$3),PREFERENCES!$D$7))</f>
        <v>#N/A</v>
      </c>
      <c r="V93" s="19" t="e">
        <f t="shared" si="18"/>
        <v>#N/A</v>
      </c>
      <c r="W93" s="15" t="e">
        <f t="shared" si="13"/>
        <v>#N/A</v>
      </c>
      <c r="X93" s="15" t="e">
        <f t="shared" si="14"/>
        <v>#N/A</v>
      </c>
      <c r="Y93" s="23" t="e">
        <f t="shared" si="15"/>
        <v>#N/A</v>
      </c>
      <c r="Z93" s="15" t="e">
        <f t="shared" si="19"/>
        <v>#N/A</v>
      </c>
      <c r="AA93" s="15" t="e">
        <f t="shared" si="20"/>
        <v>#N/A</v>
      </c>
      <c r="AB93" s="22"/>
      <c r="AC93" s="4"/>
      <c r="AD93" s="3">
        <f t="shared" si="22"/>
        <v>0</v>
      </c>
      <c r="AE93" s="3" t="e">
        <f t="shared" si="23"/>
        <v>#N/A</v>
      </c>
      <c r="AF93" t="e">
        <f t="shared" si="24"/>
        <v>#N/A</v>
      </c>
      <c r="AG93" t="e">
        <f t="shared" si="25"/>
        <v>#N/A</v>
      </c>
    </row>
    <row r="94" spans="4:33">
      <c r="D94">
        <v>91</v>
      </c>
      <c r="E94" s="3">
        <v>0.48</v>
      </c>
      <c r="F94" s="17">
        <f t="shared" si="21"/>
        <v>0</v>
      </c>
      <c r="G94" s="17">
        <f t="shared" si="16"/>
        <v>0</v>
      </c>
      <c r="I94" s="14" t="e">
        <f>IF(AD94=0,NA(),ROUND(AG94,PREFERENCES!$D$4))</f>
        <v>#N/A</v>
      </c>
      <c r="J94" s="14" t="e">
        <f>ROUND(E94*AG94,PREFERENCES!$D$5)</f>
        <v>#N/A</v>
      </c>
      <c r="K94" s="14" t="e">
        <f>IF(AD94=0,NA(),ROUND(AF94,PREFERENCES!$D$6))</f>
        <v>#N/A</v>
      </c>
      <c r="L94" s="14" t="e">
        <f>IF(J94=0,NA(),ROUND(AF94/J94,PREFERENCES!$D$7))</f>
        <v>#N/A</v>
      </c>
      <c r="M94" s="17" t="e">
        <f t="shared" si="17"/>
        <v>#N/A</v>
      </c>
      <c r="N94" s="14" t="e">
        <f>ROUND(IF($B$6=0,NA(),AF94/$B$6),PREFERENCES!$D$8)</f>
        <v>#N/A</v>
      </c>
      <c r="O94" s="14" t="e">
        <f>ROUND(IF(OR(K94=0,$B$6=0),NA(),$B$6/K94),PREFERENCES!$D$9)</f>
        <v>#N/A</v>
      </c>
      <c r="P94" s="14" t="e">
        <f>ROUND(IF(OR(K94=0,$B$6=0),NA(),$B$6/K94*100),PREFERENCES!$D$10)</f>
        <v>#N/A</v>
      </c>
      <c r="Q94" s="16" t="e">
        <f>IF((AF94*CHARACTERIZE!$I$3)=0,0,CEILING(CHARACTERIZE!$E$3/(AF94*CHARACTERIZE!$I$3),1)*$B$7)</f>
        <v>#N/A</v>
      </c>
      <c r="R94" s="17" t="e">
        <f>ROUND(Q94*E94*AG94/CHARACTERIZE!$M$3/$B$7, PREFERENCES!$D$5)</f>
        <v>#N/A</v>
      </c>
      <c r="S94" s="16" t="e">
        <f>ROUND(Q94*AF94*CHARACTERIZE!$I$3/$B$7,PREFERENCES!$D$6)</f>
        <v>#N/A</v>
      </c>
      <c r="T94" s="18" t="e">
        <f>ROUND(S94/Q94,PREFERENCES!$D$6)</f>
        <v>#N/A</v>
      </c>
      <c r="U94" s="15" t="e">
        <f>IF(R94=0,0,ROUND((AF94*CHARACTERIZE!$I$3)/(E94*AG94/CHARACTERIZE!$M$3),PREFERENCES!$D$7))</f>
        <v>#N/A</v>
      </c>
      <c r="V94" s="19" t="e">
        <f t="shared" si="18"/>
        <v>#N/A</v>
      </c>
      <c r="W94" s="15" t="e">
        <f t="shared" si="13"/>
        <v>#N/A</v>
      </c>
      <c r="X94" s="15" t="e">
        <f t="shared" si="14"/>
        <v>#N/A</v>
      </c>
      <c r="Y94" s="23" t="e">
        <f t="shared" si="15"/>
        <v>#N/A</v>
      </c>
      <c r="Z94" s="15" t="e">
        <f t="shared" si="19"/>
        <v>#N/A</v>
      </c>
      <c r="AA94" s="15" t="e">
        <f t="shared" si="20"/>
        <v>#N/A</v>
      </c>
      <c r="AB94" s="22"/>
      <c r="AC94" s="4"/>
      <c r="AD94" s="3">
        <f t="shared" si="22"/>
        <v>0</v>
      </c>
      <c r="AE94" s="3" t="e">
        <f t="shared" si="23"/>
        <v>#N/A</v>
      </c>
      <c r="AF94" t="e">
        <f t="shared" si="24"/>
        <v>#N/A</v>
      </c>
      <c r="AG94" t="e">
        <f t="shared" si="25"/>
        <v>#N/A</v>
      </c>
    </row>
    <row r="95" spans="4:33">
      <c r="D95">
        <v>92</v>
      </c>
      <c r="E95" s="3">
        <v>0.49</v>
      </c>
      <c r="F95" s="17">
        <f t="shared" si="21"/>
        <v>0</v>
      </c>
      <c r="G95" s="17">
        <f t="shared" si="16"/>
        <v>0</v>
      </c>
      <c r="I95" s="14" t="e">
        <f>IF(AD95=0,NA(),ROUND(AG95,PREFERENCES!$D$4))</f>
        <v>#N/A</v>
      </c>
      <c r="J95" s="14" t="e">
        <f>ROUND(E95*AG95,PREFERENCES!$D$5)</f>
        <v>#N/A</v>
      </c>
      <c r="K95" s="14" t="e">
        <f>IF(AD95=0,NA(),ROUND(AF95,PREFERENCES!$D$6))</f>
        <v>#N/A</v>
      </c>
      <c r="L95" s="14" t="e">
        <f>IF(J95=0,NA(),ROUND(AF95/J95,PREFERENCES!$D$7))</f>
        <v>#N/A</v>
      </c>
      <c r="M95" s="17" t="e">
        <f t="shared" si="17"/>
        <v>#N/A</v>
      </c>
      <c r="N95" s="14" t="e">
        <f>ROUND(IF($B$6=0,NA(),AF95/$B$6),PREFERENCES!$D$8)</f>
        <v>#N/A</v>
      </c>
      <c r="O95" s="14" t="e">
        <f>ROUND(IF(OR(K95=0,$B$6=0),NA(),$B$6/K95),PREFERENCES!$D$9)</f>
        <v>#N/A</v>
      </c>
      <c r="P95" s="14" t="e">
        <f>ROUND(IF(OR(K95=0,$B$6=0),NA(),$B$6/K95*100),PREFERENCES!$D$10)</f>
        <v>#N/A</v>
      </c>
      <c r="Q95" s="16" t="e">
        <f>IF((AF95*CHARACTERIZE!$I$3)=0,0,CEILING(CHARACTERIZE!$E$3/(AF95*CHARACTERIZE!$I$3),1)*$B$7)</f>
        <v>#N/A</v>
      </c>
      <c r="R95" s="17" t="e">
        <f>ROUND(Q95*E95*AG95/CHARACTERIZE!$M$3/$B$7, PREFERENCES!$D$5)</f>
        <v>#N/A</v>
      </c>
      <c r="S95" s="16" t="e">
        <f>ROUND(Q95*AF95*CHARACTERIZE!$I$3/$B$7,PREFERENCES!$D$6)</f>
        <v>#N/A</v>
      </c>
      <c r="T95" s="18" t="e">
        <f>ROUND(S95/Q95,PREFERENCES!$D$6)</f>
        <v>#N/A</v>
      </c>
      <c r="U95" s="15" t="e">
        <f>IF(R95=0,0,ROUND((AF95*CHARACTERIZE!$I$3)/(E95*AG95/CHARACTERIZE!$M$3),PREFERENCES!$D$7))</f>
        <v>#N/A</v>
      </c>
      <c r="V95" s="19" t="e">
        <f t="shared" si="18"/>
        <v>#N/A</v>
      </c>
      <c r="W95" s="15" t="e">
        <f t="shared" si="13"/>
        <v>#N/A</v>
      </c>
      <c r="X95" s="15" t="e">
        <f t="shared" si="14"/>
        <v>#N/A</v>
      </c>
      <c r="Y95" s="23" t="e">
        <f t="shared" si="15"/>
        <v>#N/A</v>
      </c>
      <c r="Z95" s="15" t="e">
        <f t="shared" si="19"/>
        <v>#N/A</v>
      </c>
      <c r="AA95" s="15" t="e">
        <f t="shared" si="20"/>
        <v>#N/A</v>
      </c>
      <c r="AB95" s="22"/>
      <c r="AC95" s="4"/>
      <c r="AD95" s="3">
        <f t="shared" si="22"/>
        <v>0</v>
      </c>
      <c r="AE95" s="3" t="e">
        <f t="shared" si="23"/>
        <v>#N/A</v>
      </c>
      <c r="AF95" t="e">
        <f t="shared" si="24"/>
        <v>#N/A</v>
      </c>
      <c r="AG95" t="e">
        <f t="shared" si="25"/>
        <v>#N/A</v>
      </c>
    </row>
    <row r="96" spans="4:33">
      <c r="D96">
        <v>93</v>
      </c>
      <c r="E96" s="3">
        <v>0.5</v>
      </c>
      <c r="F96" s="17">
        <f t="shared" si="21"/>
        <v>0</v>
      </c>
      <c r="G96" s="17">
        <f t="shared" si="16"/>
        <v>0</v>
      </c>
      <c r="I96" s="14" t="e">
        <f>IF(AD96=0,NA(),ROUND(AG96,PREFERENCES!$D$4))</f>
        <v>#N/A</v>
      </c>
      <c r="J96" s="14" t="e">
        <f>ROUND(E96*AG96,PREFERENCES!$D$5)</f>
        <v>#N/A</v>
      </c>
      <c r="K96" s="14" t="e">
        <f>IF(AD96=0,NA(),ROUND(AF96,PREFERENCES!$D$6))</f>
        <v>#N/A</v>
      </c>
      <c r="L96" s="14" t="e">
        <f>IF(J96=0,NA(),ROUND(AF96/J96,PREFERENCES!$D$7))</f>
        <v>#N/A</v>
      </c>
      <c r="M96" s="17" t="e">
        <f t="shared" si="17"/>
        <v>#N/A</v>
      </c>
      <c r="N96" s="14" t="e">
        <f>ROUND(IF($B$6=0,NA(),AF96/$B$6),PREFERENCES!$D$8)</f>
        <v>#N/A</v>
      </c>
      <c r="O96" s="14" t="e">
        <f>ROUND(IF(OR(K96=0,$B$6=0),NA(),$B$6/K96),PREFERENCES!$D$9)</f>
        <v>#N/A</v>
      </c>
      <c r="P96" s="14" t="e">
        <f>ROUND(IF(OR(K96=0,$B$6=0),NA(),$B$6/K96*100),PREFERENCES!$D$10)</f>
        <v>#N/A</v>
      </c>
      <c r="Q96" s="16" t="e">
        <f>IF((AF96*CHARACTERIZE!$I$3)=0,0,CEILING(CHARACTERIZE!$E$3/(AF96*CHARACTERIZE!$I$3),1)*$B$7)</f>
        <v>#N/A</v>
      </c>
      <c r="R96" s="17" t="e">
        <f>ROUND(Q96*E96*AG96/CHARACTERIZE!$M$3/$B$7, PREFERENCES!$D$5)</f>
        <v>#N/A</v>
      </c>
      <c r="S96" s="16" t="e">
        <f>ROUND(Q96*AF96*CHARACTERIZE!$I$3/$B$7,PREFERENCES!$D$6)</f>
        <v>#N/A</v>
      </c>
      <c r="T96" s="18" t="e">
        <f>ROUND(S96/Q96,PREFERENCES!$D$6)</f>
        <v>#N/A</v>
      </c>
      <c r="U96" s="15" t="e">
        <f>IF(R96=0,0,ROUND((AF96*CHARACTERIZE!$I$3)/(E96*AG96/CHARACTERIZE!$M$3),PREFERENCES!$D$7))</f>
        <v>#N/A</v>
      </c>
      <c r="V96" s="19" t="e">
        <f t="shared" si="18"/>
        <v>#N/A</v>
      </c>
      <c r="W96" s="15" t="e">
        <f t="shared" si="13"/>
        <v>#N/A</v>
      </c>
      <c r="X96" s="15" t="e">
        <f t="shared" si="14"/>
        <v>#N/A</v>
      </c>
      <c r="Y96" s="23" t="e">
        <f t="shared" si="15"/>
        <v>#N/A</v>
      </c>
      <c r="Z96" s="15" t="e">
        <f t="shared" si="19"/>
        <v>#N/A</v>
      </c>
      <c r="AA96" s="15" t="e">
        <f t="shared" si="20"/>
        <v>#N/A</v>
      </c>
      <c r="AB96" s="22"/>
      <c r="AC96" s="4"/>
      <c r="AD96" s="3">
        <f t="shared" si="22"/>
        <v>0</v>
      </c>
      <c r="AE96" s="3" t="e">
        <f t="shared" si="23"/>
        <v>#N/A</v>
      </c>
      <c r="AF96" t="e">
        <f t="shared" si="24"/>
        <v>#N/A</v>
      </c>
      <c r="AG96" t="e">
        <f t="shared" si="25"/>
        <v>#N/A</v>
      </c>
    </row>
    <row r="97" spans="4:33">
      <c r="D97">
        <v>94</v>
      </c>
      <c r="E97" s="3">
        <v>0.51</v>
      </c>
      <c r="F97" s="17">
        <f t="shared" si="21"/>
        <v>0</v>
      </c>
      <c r="G97" s="17">
        <f t="shared" si="16"/>
        <v>0</v>
      </c>
      <c r="I97" s="14" t="e">
        <f>IF(AD97=0,NA(),ROUND(AG97,PREFERENCES!$D$4))</f>
        <v>#N/A</v>
      </c>
      <c r="J97" s="14" t="e">
        <f>ROUND(E97*AG97,PREFERENCES!$D$5)</f>
        <v>#N/A</v>
      </c>
      <c r="K97" s="14" t="e">
        <f>IF(AD97=0,NA(),ROUND(AF97,PREFERENCES!$D$6))</f>
        <v>#N/A</v>
      </c>
      <c r="L97" s="14" t="e">
        <f>IF(J97=0,NA(),ROUND(AF97/J97,PREFERENCES!$D$7))</f>
        <v>#N/A</v>
      </c>
      <c r="M97" s="17" t="e">
        <f t="shared" si="17"/>
        <v>#N/A</v>
      </c>
      <c r="N97" s="14" t="e">
        <f>ROUND(IF($B$6=0,NA(),AF97/$B$6),PREFERENCES!$D$8)</f>
        <v>#N/A</v>
      </c>
      <c r="O97" s="14" t="e">
        <f>ROUND(IF(OR(K97=0,$B$6=0),NA(),$B$6/K97),PREFERENCES!$D$9)</f>
        <v>#N/A</v>
      </c>
      <c r="P97" s="14" t="e">
        <f>ROUND(IF(OR(K97=0,$B$6=0),NA(),$B$6/K97*100),PREFERENCES!$D$10)</f>
        <v>#N/A</v>
      </c>
      <c r="Q97" s="16" t="e">
        <f>IF((AF97*CHARACTERIZE!$I$3)=0,0,CEILING(CHARACTERIZE!$E$3/(AF97*CHARACTERIZE!$I$3),1)*$B$7)</f>
        <v>#N/A</v>
      </c>
      <c r="R97" s="17" t="e">
        <f>ROUND(Q97*E97*AG97/CHARACTERIZE!$M$3/$B$7, PREFERENCES!$D$5)</f>
        <v>#N/A</v>
      </c>
      <c r="S97" s="16" t="e">
        <f>ROUND(Q97*AF97*CHARACTERIZE!$I$3/$B$7,PREFERENCES!$D$6)</f>
        <v>#N/A</v>
      </c>
      <c r="T97" s="18" t="e">
        <f>ROUND(S97/Q97,PREFERENCES!$D$6)</f>
        <v>#N/A</v>
      </c>
      <c r="U97" s="15" t="e">
        <f>IF(R97=0,0,ROUND((AF97*CHARACTERIZE!$I$3)/(E97*AG97/CHARACTERIZE!$M$3),PREFERENCES!$D$7))</f>
        <v>#N/A</v>
      </c>
      <c r="V97" s="19" t="e">
        <f t="shared" si="18"/>
        <v>#N/A</v>
      </c>
      <c r="W97" s="15" t="e">
        <f t="shared" si="13"/>
        <v>#N/A</v>
      </c>
      <c r="X97" s="15" t="e">
        <f t="shared" si="14"/>
        <v>#N/A</v>
      </c>
      <c r="Y97" s="23" t="e">
        <f t="shared" si="15"/>
        <v>#N/A</v>
      </c>
      <c r="Z97" s="15" t="e">
        <f t="shared" si="19"/>
        <v>#N/A</v>
      </c>
      <c r="AA97" s="15" t="e">
        <f t="shared" si="20"/>
        <v>#N/A</v>
      </c>
      <c r="AB97" s="22"/>
      <c r="AC97" s="4"/>
      <c r="AD97" s="3">
        <f t="shared" si="22"/>
        <v>0</v>
      </c>
      <c r="AE97" s="3" t="e">
        <f t="shared" si="23"/>
        <v>#N/A</v>
      </c>
      <c r="AF97" t="e">
        <f t="shared" si="24"/>
        <v>#N/A</v>
      </c>
      <c r="AG97" t="e">
        <f t="shared" si="25"/>
        <v>#N/A</v>
      </c>
    </row>
    <row r="98" spans="4:33">
      <c r="D98">
        <v>95</v>
      </c>
      <c r="E98" s="3">
        <v>0.52</v>
      </c>
      <c r="F98" s="17">
        <f t="shared" si="21"/>
        <v>0</v>
      </c>
      <c r="G98" s="17">
        <f t="shared" si="16"/>
        <v>0</v>
      </c>
      <c r="I98" s="14" t="e">
        <f>IF(AD98=0,NA(),ROUND(AG98,PREFERENCES!$D$4))</f>
        <v>#N/A</v>
      </c>
      <c r="J98" s="14" t="e">
        <f>ROUND(E98*AG98,PREFERENCES!$D$5)</f>
        <v>#N/A</v>
      </c>
      <c r="K98" s="14" t="e">
        <f>IF(AD98=0,NA(),ROUND(AF98,PREFERENCES!$D$6))</f>
        <v>#N/A</v>
      </c>
      <c r="L98" s="14" t="e">
        <f>IF(J98=0,NA(),ROUND(AF98/J98,PREFERENCES!$D$7))</f>
        <v>#N/A</v>
      </c>
      <c r="M98" s="17" t="e">
        <f t="shared" si="17"/>
        <v>#N/A</v>
      </c>
      <c r="N98" s="14" t="e">
        <f>ROUND(IF($B$6=0,NA(),AF98/$B$6),PREFERENCES!$D$8)</f>
        <v>#N/A</v>
      </c>
      <c r="O98" s="14" t="e">
        <f>ROUND(IF(OR(K98=0,$B$6=0),NA(),$B$6/K98),PREFERENCES!$D$9)</f>
        <v>#N/A</v>
      </c>
      <c r="P98" s="14" t="e">
        <f>ROUND(IF(OR(K98=0,$B$6=0),NA(),$B$6/K98*100),PREFERENCES!$D$10)</f>
        <v>#N/A</v>
      </c>
      <c r="Q98" s="16" t="e">
        <f>IF((AF98*CHARACTERIZE!$I$3)=0,0,CEILING(CHARACTERIZE!$E$3/(AF98*CHARACTERIZE!$I$3),1)*$B$7)</f>
        <v>#N/A</v>
      </c>
      <c r="R98" s="17" t="e">
        <f>ROUND(Q98*E98*AG98/CHARACTERIZE!$M$3/$B$7, PREFERENCES!$D$5)</f>
        <v>#N/A</v>
      </c>
      <c r="S98" s="16" t="e">
        <f>ROUND(Q98*AF98*CHARACTERIZE!$I$3/$B$7,PREFERENCES!$D$6)</f>
        <v>#N/A</v>
      </c>
      <c r="T98" s="18" t="e">
        <f>ROUND(S98/Q98,PREFERENCES!$D$6)</f>
        <v>#N/A</v>
      </c>
      <c r="U98" s="15" t="e">
        <f>IF(R98=0,0,ROUND((AF98*CHARACTERIZE!$I$3)/(E98*AG98/CHARACTERIZE!$M$3),PREFERENCES!$D$7))</f>
        <v>#N/A</v>
      </c>
      <c r="V98" s="19" t="e">
        <f t="shared" si="18"/>
        <v>#N/A</v>
      </c>
      <c r="W98" s="15" t="e">
        <f t="shared" si="13"/>
        <v>#N/A</v>
      </c>
      <c r="X98" s="15" t="e">
        <f t="shared" si="14"/>
        <v>#N/A</v>
      </c>
      <c r="Y98" s="23" t="e">
        <f t="shared" si="15"/>
        <v>#N/A</v>
      </c>
      <c r="Z98" s="15" t="e">
        <f t="shared" si="19"/>
        <v>#N/A</v>
      </c>
      <c r="AA98" s="15" t="e">
        <f t="shared" si="20"/>
        <v>#N/A</v>
      </c>
      <c r="AB98" s="22"/>
      <c r="AC98" s="4"/>
      <c r="AD98" s="3">
        <f t="shared" si="22"/>
        <v>0</v>
      </c>
      <c r="AE98" s="3" t="e">
        <f t="shared" si="23"/>
        <v>#N/A</v>
      </c>
      <c r="AF98" t="e">
        <f t="shared" si="24"/>
        <v>#N/A</v>
      </c>
      <c r="AG98" t="e">
        <f t="shared" si="25"/>
        <v>#N/A</v>
      </c>
    </row>
    <row r="99" spans="4:33">
      <c r="D99">
        <v>96</v>
      </c>
      <c r="E99" s="3">
        <v>0.53</v>
      </c>
      <c r="F99" s="17">
        <f t="shared" si="21"/>
        <v>0</v>
      </c>
      <c r="G99" s="17">
        <f t="shared" si="16"/>
        <v>0</v>
      </c>
      <c r="I99" s="14" t="e">
        <f>IF(AD99=0,NA(),ROUND(AG99,PREFERENCES!$D$4))</f>
        <v>#N/A</v>
      </c>
      <c r="J99" s="14" t="e">
        <f>ROUND(E99*AG99,PREFERENCES!$D$5)</f>
        <v>#N/A</v>
      </c>
      <c r="K99" s="14" t="e">
        <f>IF(AD99=0,NA(),ROUND(AF99,PREFERENCES!$D$6))</f>
        <v>#N/A</v>
      </c>
      <c r="L99" s="14" t="e">
        <f>IF(J99=0,NA(),ROUND(AF99/J99,PREFERENCES!$D$7))</f>
        <v>#N/A</v>
      </c>
      <c r="M99" s="17" t="e">
        <f t="shared" si="17"/>
        <v>#N/A</v>
      </c>
      <c r="N99" s="14" t="e">
        <f>ROUND(IF($B$6=0,NA(),AF99/$B$6),PREFERENCES!$D$8)</f>
        <v>#N/A</v>
      </c>
      <c r="O99" s="14" t="e">
        <f>ROUND(IF(OR(K99=0,$B$6=0),NA(),$B$6/K99),PREFERENCES!$D$9)</f>
        <v>#N/A</v>
      </c>
      <c r="P99" s="14" t="e">
        <f>ROUND(IF(OR(K99=0,$B$6=0),NA(),$B$6/K99*100),PREFERENCES!$D$10)</f>
        <v>#N/A</v>
      </c>
      <c r="Q99" s="16" t="e">
        <f>IF((AF99*CHARACTERIZE!$I$3)=0,0,CEILING(CHARACTERIZE!$E$3/(AF99*CHARACTERIZE!$I$3),1)*$B$7)</f>
        <v>#N/A</v>
      </c>
      <c r="R99" s="17" t="e">
        <f>ROUND(Q99*E99*AG99/CHARACTERIZE!$M$3/$B$7, PREFERENCES!$D$5)</f>
        <v>#N/A</v>
      </c>
      <c r="S99" s="16" t="e">
        <f>ROUND(Q99*AF99*CHARACTERIZE!$I$3/$B$7,PREFERENCES!$D$6)</f>
        <v>#N/A</v>
      </c>
      <c r="T99" s="18" t="e">
        <f>ROUND(S99/Q99,PREFERENCES!$D$6)</f>
        <v>#N/A</v>
      </c>
      <c r="U99" s="15" t="e">
        <f>IF(R99=0,0,ROUND((AF99*CHARACTERIZE!$I$3)/(E99*AG99/CHARACTERIZE!$M$3),PREFERENCES!$D$7))</f>
        <v>#N/A</v>
      </c>
      <c r="V99" s="19" t="e">
        <f t="shared" si="18"/>
        <v>#N/A</v>
      </c>
      <c r="W99" s="15" t="e">
        <f t="shared" si="13"/>
        <v>#N/A</v>
      </c>
      <c r="X99" s="15" t="e">
        <f t="shared" si="14"/>
        <v>#N/A</v>
      </c>
      <c r="Y99" s="23" t="e">
        <f t="shared" si="15"/>
        <v>#N/A</v>
      </c>
      <c r="Z99" s="15" t="e">
        <f t="shared" si="19"/>
        <v>#N/A</v>
      </c>
      <c r="AA99" s="15" t="e">
        <f t="shared" si="20"/>
        <v>#N/A</v>
      </c>
      <c r="AB99" s="22"/>
      <c r="AC99" s="4"/>
      <c r="AD99" s="3">
        <f t="shared" si="22"/>
        <v>0</v>
      </c>
      <c r="AE99" s="3" t="e">
        <f t="shared" si="23"/>
        <v>#N/A</v>
      </c>
      <c r="AF99" t="e">
        <f t="shared" si="24"/>
        <v>#N/A</v>
      </c>
      <c r="AG99" t="e">
        <f t="shared" si="25"/>
        <v>#N/A</v>
      </c>
    </row>
    <row r="100" spans="4:33">
      <c r="D100">
        <v>97</v>
      </c>
      <c r="E100" s="3">
        <v>0.54</v>
      </c>
      <c r="F100" s="17">
        <f t="shared" si="21"/>
        <v>0</v>
      </c>
      <c r="G100" s="17">
        <f t="shared" si="16"/>
        <v>0</v>
      </c>
      <c r="I100" s="14" t="e">
        <f>IF(AD100=0,NA(),ROUND(AG100,PREFERENCES!$D$4))</f>
        <v>#N/A</v>
      </c>
      <c r="J100" s="14" t="e">
        <f>ROUND(E100*AG100,PREFERENCES!$D$5)</f>
        <v>#N/A</v>
      </c>
      <c r="K100" s="14" t="e">
        <f>IF(AD100=0,NA(),ROUND(AF100,PREFERENCES!$D$6))</f>
        <v>#N/A</v>
      </c>
      <c r="L100" s="14" t="e">
        <f>IF(J100=0,NA(),ROUND(AF100/J100,PREFERENCES!$D$7))</f>
        <v>#N/A</v>
      </c>
      <c r="M100" s="17" t="e">
        <f t="shared" si="17"/>
        <v>#N/A</v>
      </c>
      <c r="N100" s="14" t="e">
        <f>ROUND(IF($B$6=0,NA(),AF100/$B$6),PREFERENCES!$D$8)</f>
        <v>#N/A</v>
      </c>
      <c r="O100" s="14" t="e">
        <f>ROUND(IF(OR(K100=0,$B$6=0),NA(),$B$6/K100),PREFERENCES!$D$9)</f>
        <v>#N/A</v>
      </c>
      <c r="P100" s="14" t="e">
        <f>ROUND(IF(OR(K100=0,$B$6=0),NA(),$B$6/K100*100),PREFERENCES!$D$10)</f>
        <v>#N/A</v>
      </c>
      <c r="Q100" s="16" t="e">
        <f>IF((AF100*CHARACTERIZE!$I$3)=0,0,CEILING(CHARACTERIZE!$E$3/(AF100*CHARACTERIZE!$I$3),1)*$B$7)</f>
        <v>#N/A</v>
      </c>
      <c r="R100" s="17" t="e">
        <f>ROUND(Q100*E100*AG100/CHARACTERIZE!$M$3/$B$7, PREFERENCES!$D$5)</f>
        <v>#N/A</v>
      </c>
      <c r="S100" s="16" t="e">
        <f>ROUND(Q100*AF100*CHARACTERIZE!$I$3/$B$7,PREFERENCES!$D$6)</f>
        <v>#N/A</v>
      </c>
      <c r="T100" s="18" t="e">
        <f>ROUND(S100/Q100,PREFERENCES!$D$6)</f>
        <v>#N/A</v>
      </c>
      <c r="U100" s="15" t="e">
        <f>IF(R100=0,0,ROUND((AF100*CHARACTERIZE!$I$3)/(E100*AG100/CHARACTERIZE!$M$3),PREFERENCES!$D$7))</f>
        <v>#N/A</v>
      </c>
      <c r="V100" s="19" t="e">
        <f t="shared" si="18"/>
        <v>#N/A</v>
      </c>
      <c r="W100" s="15" t="e">
        <f t="shared" si="13"/>
        <v>#N/A</v>
      </c>
      <c r="X100" s="15" t="e">
        <f t="shared" si="14"/>
        <v>#N/A</v>
      </c>
      <c r="Y100" s="23" t="e">
        <f t="shared" si="15"/>
        <v>#N/A</v>
      </c>
      <c r="Z100" s="15" t="e">
        <f t="shared" si="19"/>
        <v>#N/A</v>
      </c>
      <c r="AA100" s="15" t="e">
        <f t="shared" si="20"/>
        <v>#N/A</v>
      </c>
      <c r="AB100" s="22"/>
      <c r="AC100" s="4"/>
      <c r="AD100" s="3">
        <f t="shared" si="22"/>
        <v>0</v>
      </c>
      <c r="AE100" s="3" t="e">
        <f t="shared" si="23"/>
        <v>#N/A</v>
      </c>
      <c r="AF100" t="e">
        <f t="shared" si="24"/>
        <v>#N/A</v>
      </c>
      <c r="AG100" t="e">
        <f t="shared" si="25"/>
        <v>#N/A</v>
      </c>
    </row>
    <row r="101" spans="4:33">
      <c r="D101">
        <v>98</v>
      </c>
      <c r="E101">
        <v>0.55000000000000004</v>
      </c>
      <c r="F101" s="17">
        <f t="shared" si="21"/>
        <v>0</v>
      </c>
      <c r="G101" s="17">
        <f t="shared" si="16"/>
        <v>0</v>
      </c>
      <c r="I101" s="14" t="e">
        <f>IF(AD101=0,NA(),ROUND(AG101,PREFERENCES!$D$4))</f>
        <v>#N/A</v>
      </c>
      <c r="J101" s="14" t="e">
        <f>ROUND(E101*AG101,PREFERENCES!$D$5)</f>
        <v>#N/A</v>
      </c>
      <c r="K101" s="14" t="e">
        <f>IF(AD101=0,NA(),ROUND(AF101,PREFERENCES!$D$6))</f>
        <v>#N/A</v>
      </c>
      <c r="L101" s="14" t="e">
        <f>IF(J101=0,NA(),ROUND(AF101/J101,PREFERENCES!$D$7))</f>
        <v>#N/A</v>
      </c>
      <c r="M101" s="17" t="e">
        <f t="shared" si="17"/>
        <v>#N/A</v>
      </c>
      <c r="N101" s="14" t="e">
        <f>ROUND(IF($B$6=0,NA(),AF101/$B$6),PREFERENCES!$D$8)</f>
        <v>#N/A</v>
      </c>
      <c r="O101" s="14" t="e">
        <f>ROUND(IF(OR(K101=0,$B$6=0),NA(),$B$6/K101),PREFERENCES!$D$9)</f>
        <v>#N/A</v>
      </c>
      <c r="P101" s="14" t="e">
        <f>ROUND(IF(OR(K101=0,$B$6=0),NA(),$B$6/K101*100),PREFERENCES!$D$10)</f>
        <v>#N/A</v>
      </c>
      <c r="Q101" s="16" t="e">
        <f>IF((AF101*CHARACTERIZE!$I$3)=0,0,CEILING(CHARACTERIZE!$E$3/(AF101*CHARACTERIZE!$I$3),1)*$B$7)</f>
        <v>#N/A</v>
      </c>
      <c r="R101" s="17" t="e">
        <f>ROUND(Q101*E101*AG101/CHARACTERIZE!$M$3/$B$7, PREFERENCES!$D$5)</f>
        <v>#N/A</v>
      </c>
      <c r="S101" s="16" t="e">
        <f>ROUND(Q101*AF101*CHARACTERIZE!$I$3/$B$7,PREFERENCES!$D$6)</f>
        <v>#N/A</v>
      </c>
      <c r="T101" s="18" t="e">
        <f>ROUND(S101/Q101,PREFERENCES!$D$6)</f>
        <v>#N/A</v>
      </c>
      <c r="U101" s="15" t="e">
        <f>IF(R101=0,0,ROUND((AF101*CHARACTERIZE!$I$3)/(E101*AG101/CHARACTERIZE!$M$3),PREFERENCES!$D$7))</f>
        <v>#N/A</v>
      </c>
      <c r="V101" s="19" t="e">
        <f t="shared" si="18"/>
        <v>#N/A</v>
      </c>
      <c r="W101" s="15" t="e">
        <f t="shared" si="13"/>
        <v>#N/A</v>
      </c>
      <c r="X101" s="15" t="e">
        <f t="shared" si="14"/>
        <v>#N/A</v>
      </c>
      <c r="Y101" s="23" t="e">
        <f t="shared" si="15"/>
        <v>#N/A</v>
      </c>
      <c r="Z101" s="15" t="e">
        <f t="shared" si="19"/>
        <v>#N/A</v>
      </c>
      <c r="AA101" s="15" t="e">
        <f t="shared" si="20"/>
        <v>#N/A</v>
      </c>
      <c r="AB101" s="22"/>
      <c r="AC101" s="4"/>
      <c r="AD101" s="3">
        <f t="shared" si="22"/>
        <v>0</v>
      </c>
      <c r="AE101" s="3" t="e">
        <f t="shared" si="23"/>
        <v>#N/A</v>
      </c>
      <c r="AF101" t="e">
        <f t="shared" si="24"/>
        <v>#N/A</v>
      </c>
      <c r="AG101" t="e">
        <f t="shared" si="25"/>
        <v>#N/A</v>
      </c>
    </row>
    <row r="102" spans="4:33">
      <c r="D102">
        <v>99</v>
      </c>
      <c r="E102">
        <v>0.6</v>
      </c>
      <c r="F102" s="17">
        <f t="shared" si="21"/>
        <v>0</v>
      </c>
      <c r="G102" s="17">
        <f t="shared" si="16"/>
        <v>0</v>
      </c>
      <c r="I102" s="14" t="e">
        <f>IF(AD102=0,NA(),ROUND(AG102,PREFERENCES!$D$4))</f>
        <v>#N/A</v>
      </c>
      <c r="J102" s="14" t="e">
        <f>ROUND(E102*AG102,PREFERENCES!$D$5)</f>
        <v>#N/A</v>
      </c>
      <c r="K102" s="14" t="e">
        <f>IF(AD102=0,NA(),ROUND(AF102,PREFERENCES!$D$6))</f>
        <v>#N/A</v>
      </c>
      <c r="L102" s="14" t="e">
        <f>IF(J102=0,NA(),ROUND(AF102/J102,PREFERENCES!$D$7))</f>
        <v>#N/A</v>
      </c>
      <c r="M102" s="17" t="e">
        <f t="shared" si="17"/>
        <v>#N/A</v>
      </c>
      <c r="N102" s="14" t="e">
        <f>ROUND(IF($B$6=0,NA(),AF102/$B$6),PREFERENCES!$D$8)</f>
        <v>#N/A</v>
      </c>
      <c r="O102" s="14" t="e">
        <f>ROUND(IF(OR(K102=0,$B$6=0),NA(),$B$6/K102),PREFERENCES!$D$9)</f>
        <v>#N/A</v>
      </c>
      <c r="P102" s="14" t="e">
        <f>ROUND(IF(OR(K102=0,$B$6=0),NA(),$B$6/K102*100),PREFERENCES!$D$10)</f>
        <v>#N/A</v>
      </c>
      <c r="Q102" s="16" t="e">
        <f>IF((AF102*CHARACTERIZE!$I$3)=0,0,CEILING(CHARACTERIZE!$E$3/(AF102*CHARACTERIZE!$I$3),1)*$B$7)</f>
        <v>#N/A</v>
      </c>
      <c r="R102" s="17" t="e">
        <f>ROUND(Q102*E102*AG102/CHARACTERIZE!$M$3/$B$7, PREFERENCES!$D$5)</f>
        <v>#N/A</v>
      </c>
      <c r="S102" s="16" t="e">
        <f>ROUND(Q102*AF102*CHARACTERIZE!$I$3/$B$7,PREFERENCES!$D$6)</f>
        <v>#N/A</v>
      </c>
      <c r="T102" s="18" t="e">
        <f>ROUND(S102/Q102,PREFERENCES!$D$6)</f>
        <v>#N/A</v>
      </c>
      <c r="U102" s="15" t="e">
        <f>IF(R102=0,0,ROUND((AF102*CHARACTERIZE!$I$3)/(E102*AG102/CHARACTERIZE!$M$3),PREFERENCES!$D$7))</f>
        <v>#N/A</v>
      </c>
      <c r="V102" s="19" t="e">
        <f t="shared" si="18"/>
        <v>#N/A</v>
      </c>
      <c r="W102" s="15" t="e">
        <f t="shared" si="13"/>
        <v>#N/A</v>
      </c>
      <c r="X102" s="15" t="e">
        <f t="shared" si="14"/>
        <v>#N/A</v>
      </c>
      <c r="Y102" s="23" t="e">
        <f t="shared" si="15"/>
        <v>#N/A</v>
      </c>
      <c r="Z102" s="15" t="e">
        <f t="shared" si="19"/>
        <v>#N/A</v>
      </c>
      <c r="AA102" s="15" t="e">
        <f t="shared" si="20"/>
        <v>#N/A</v>
      </c>
      <c r="AB102" s="22"/>
      <c r="AC102" s="4"/>
      <c r="AD102" s="3">
        <f t="shared" si="22"/>
        <v>0</v>
      </c>
      <c r="AE102" s="3" t="e">
        <f t="shared" si="23"/>
        <v>#N/A</v>
      </c>
      <c r="AF102" t="e">
        <f t="shared" si="24"/>
        <v>#N/A</v>
      </c>
      <c r="AG102" t="e">
        <f t="shared" si="25"/>
        <v>#N/A</v>
      </c>
    </row>
    <row r="103" spans="4:33">
      <c r="D103">
        <v>100</v>
      </c>
      <c r="E103">
        <v>0.65</v>
      </c>
      <c r="F103" s="17">
        <f t="shared" si="21"/>
        <v>0</v>
      </c>
      <c r="G103" s="17">
        <f t="shared" si="16"/>
        <v>0</v>
      </c>
      <c r="I103" s="14" t="e">
        <f>IF(AD103=0,NA(),ROUND(AG103,PREFERENCES!$D$4))</f>
        <v>#N/A</v>
      </c>
      <c r="J103" s="14" t="e">
        <f>ROUND(E103*AG103,PREFERENCES!$D$5)</f>
        <v>#N/A</v>
      </c>
      <c r="K103" s="14" t="e">
        <f>IF(AD103=0,NA(),ROUND(AF103,PREFERENCES!$D$6))</f>
        <v>#N/A</v>
      </c>
      <c r="L103" s="14" t="e">
        <f>IF(J103=0,NA(),ROUND(AF103/J103,PREFERENCES!$D$7))</f>
        <v>#N/A</v>
      </c>
      <c r="M103" s="17" t="e">
        <f t="shared" si="17"/>
        <v>#N/A</v>
      </c>
      <c r="N103" s="14" t="e">
        <f>ROUND(IF($B$6=0,NA(),AF103/$B$6),PREFERENCES!$D$8)</f>
        <v>#N/A</v>
      </c>
      <c r="O103" s="14" t="e">
        <f>ROUND(IF(OR(K103=0,$B$6=0),NA(),$B$6/K103),PREFERENCES!$D$9)</f>
        <v>#N/A</v>
      </c>
      <c r="P103" s="14" t="e">
        <f>ROUND(IF(OR(K103=0,$B$6=0),NA(),$B$6/K103*100),PREFERENCES!$D$10)</f>
        <v>#N/A</v>
      </c>
      <c r="Q103" s="16" t="e">
        <f>IF((AF103*CHARACTERIZE!$I$3)=0,0,CEILING(CHARACTERIZE!$E$3/(AF103*CHARACTERIZE!$I$3),1)*$B$7)</f>
        <v>#N/A</v>
      </c>
      <c r="R103" s="17" t="e">
        <f>ROUND(Q103*E103*AG103/CHARACTERIZE!$M$3/$B$7, PREFERENCES!$D$5)</f>
        <v>#N/A</v>
      </c>
      <c r="S103" s="16" t="e">
        <f>ROUND(Q103*AF103*CHARACTERIZE!$I$3/$B$7,PREFERENCES!$D$6)</f>
        <v>#N/A</v>
      </c>
      <c r="T103" s="18" t="e">
        <f>ROUND(S103/Q103,PREFERENCES!$D$6)</f>
        <v>#N/A</v>
      </c>
      <c r="U103" s="15" t="e">
        <f>IF(R103=0,0,ROUND((AF103*CHARACTERIZE!$I$3)/(E103*AG103/CHARACTERIZE!$M$3),PREFERENCES!$D$7))</f>
        <v>#N/A</v>
      </c>
      <c r="V103" s="19" t="e">
        <f t="shared" si="18"/>
        <v>#N/A</v>
      </c>
      <c r="W103" s="15" t="e">
        <f t="shared" si="13"/>
        <v>#N/A</v>
      </c>
      <c r="X103" s="15" t="e">
        <f t="shared" si="14"/>
        <v>#N/A</v>
      </c>
      <c r="Y103" s="23" t="e">
        <f t="shared" si="15"/>
        <v>#N/A</v>
      </c>
      <c r="Z103" s="15" t="e">
        <f t="shared" si="19"/>
        <v>#N/A</v>
      </c>
      <c r="AA103" s="15" t="e">
        <f t="shared" si="20"/>
        <v>#N/A</v>
      </c>
      <c r="AB103" s="22"/>
      <c r="AC103" s="4"/>
      <c r="AD103" s="3">
        <f t="shared" si="22"/>
        <v>0</v>
      </c>
      <c r="AE103" s="3" t="e">
        <f t="shared" si="23"/>
        <v>#N/A</v>
      </c>
      <c r="AF103" t="e">
        <f t="shared" si="24"/>
        <v>#N/A</v>
      </c>
      <c r="AG103" t="e">
        <f t="shared" si="25"/>
        <v>#N/A</v>
      </c>
    </row>
    <row r="104" spans="4:33">
      <c r="D104">
        <v>101</v>
      </c>
      <c r="E104">
        <v>0.7</v>
      </c>
      <c r="F104" s="17">
        <f t="shared" si="21"/>
        <v>0</v>
      </c>
      <c r="G104" s="17">
        <f t="shared" si="16"/>
        <v>0</v>
      </c>
      <c r="I104" s="14" t="e">
        <f>IF(AD104=0,NA(),ROUND(AG104,PREFERENCES!$D$4))</f>
        <v>#N/A</v>
      </c>
      <c r="J104" s="14" t="e">
        <f>ROUND(E104*AG104,PREFERENCES!$D$5)</f>
        <v>#N/A</v>
      </c>
      <c r="K104" s="14" t="e">
        <f>IF(AD104=0,NA(),ROUND(AF104,PREFERENCES!$D$6))</f>
        <v>#N/A</v>
      </c>
      <c r="L104" s="14" t="e">
        <f>IF(J104=0,NA(),ROUND(AF104/J104,PREFERENCES!$D$7))</f>
        <v>#N/A</v>
      </c>
      <c r="M104" s="17" t="e">
        <f t="shared" si="17"/>
        <v>#N/A</v>
      </c>
      <c r="N104" s="14" t="e">
        <f>ROUND(IF($B$6=0,NA(),AF104/$B$6),PREFERENCES!$D$8)</f>
        <v>#N/A</v>
      </c>
      <c r="O104" s="14" t="e">
        <f>ROUND(IF(OR(K104=0,$B$6=0),NA(),$B$6/K104),PREFERENCES!$D$9)</f>
        <v>#N/A</v>
      </c>
      <c r="P104" s="14" t="e">
        <f>ROUND(IF(OR(K104=0,$B$6=0),NA(),$B$6/K104*100),PREFERENCES!$D$10)</f>
        <v>#N/A</v>
      </c>
      <c r="Q104" s="16" t="e">
        <f>IF((AF104*CHARACTERIZE!$I$3)=0,0,CEILING(CHARACTERIZE!$E$3/(AF104*CHARACTERIZE!$I$3),1)*$B$7)</f>
        <v>#N/A</v>
      </c>
      <c r="R104" s="17" t="e">
        <f>ROUND(Q104*E104*AG104/CHARACTERIZE!$M$3/$B$7, PREFERENCES!$D$5)</f>
        <v>#N/A</v>
      </c>
      <c r="S104" s="16" t="e">
        <f>ROUND(Q104*AF104*CHARACTERIZE!$I$3/$B$7,PREFERENCES!$D$6)</f>
        <v>#N/A</v>
      </c>
      <c r="T104" s="18" t="e">
        <f>ROUND(S104/Q104,PREFERENCES!$D$6)</f>
        <v>#N/A</v>
      </c>
      <c r="U104" s="15" t="e">
        <f>IF(R104=0,0,ROUND((AF104*CHARACTERIZE!$I$3)/(E104*AG104/CHARACTERIZE!$M$3),PREFERENCES!$D$7))</f>
        <v>#N/A</v>
      </c>
      <c r="V104" s="19" t="e">
        <f t="shared" si="18"/>
        <v>#N/A</v>
      </c>
      <c r="W104" s="15" t="e">
        <f t="shared" si="13"/>
        <v>#N/A</v>
      </c>
      <c r="X104" s="15" t="e">
        <f t="shared" si="14"/>
        <v>#N/A</v>
      </c>
      <c r="Y104" s="23" t="e">
        <f t="shared" si="15"/>
        <v>#N/A</v>
      </c>
      <c r="Z104" s="15" t="e">
        <f t="shared" si="19"/>
        <v>#N/A</v>
      </c>
      <c r="AA104" s="15" t="e">
        <f t="shared" si="20"/>
        <v>#N/A</v>
      </c>
      <c r="AB104" s="22"/>
      <c r="AC104" s="4"/>
      <c r="AD104" s="3">
        <f t="shared" si="22"/>
        <v>0</v>
      </c>
      <c r="AE104" s="3" t="e">
        <f t="shared" si="23"/>
        <v>#N/A</v>
      </c>
      <c r="AF104" t="e">
        <f t="shared" si="24"/>
        <v>#N/A</v>
      </c>
      <c r="AG104" t="e">
        <f t="shared" si="25"/>
        <v>#N/A</v>
      </c>
    </row>
    <row r="105" spans="4:33">
      <c r="D105">
        <v>102</v>
      </c>
      <c r="E105">
        <v>0.75</v>
      </c>
      <c r="F105" s="17">
        <f t="shared" si="21"/>
        <v>0</v>
      </c>
      <c r="G105" s="17">
        <f t="shared" si="16"/>
        <v>0</v>
      </c>
      <c r="I105" s="14" t="e">
        <f>IF(AD105=0,NA(),ROUND(AG105,PREFERENCES!$D$4))</f>
        <v>#N/A</v>
      </c>
      <c r="J105" s="14" t="e">
        <f>ROUND(E105*AG105,PREFERENCES!$D$5)</f>
        <v>#N/A</v>
      </c>
      <c r="K105" s="14" t="e">
        <f>IF(AD105=0,NA(),ROUND(AF105,PREFERENCES!$D$6))</f>
        <v>#N/A</v>
      </c>
      <c r="L105" s="14" t="e">
        <f>IF(J105=0,NA(),ROUND(AF105/J105,PREFERENCES!$D$7))</f>
        <v>#N/A</v>
      </c>
      <c r="M105" s="17" t="e">
        <f t="shared" si="17"/>
        <v>#N/A</v>
      </c>
      <c r="N105" s="14" t="e">
        <f>ROUND(IF($B$6=0,NA(),AF105/$B$6),PREFERENCES!$D$8)</f>
        <v>#N/A</v>
      </c>
      <c r="O105" s="14" t="e">
        <f>ROUND(IF(OR(K105=0,$B$6=0),NA(),$B$6/K105),PREFERENCES!$D$9)</f>
        <v>#N/A</v>
      </c>
      <c r="P105" s="14" t="e">
        <f>ROUND(IF(OR(K105=0,$B$6=0),NA(),$B$6/K105*100),PREFERENCES!$D$10)</f>
        <v>#N/A</v>
      </c>
      <c r="Q105" s="16" t="e">
        <f>IF((AF105*CHARACTERIZE!$I$3)=0,0,CEILING(CHARACTERIZE!$E$3/(AF105*CHARACTERIZE!$I$3),1)*$B$7)</f>
        <v>#N/A</v>
      </c>
      <c r="R105" s="17" t="e">
        <f>ROUND(Q105*E105*AG105/CHARACTERIZE!$M$3/$B$7, PREFERENCES!$D$5)</f>
        <v>#N/A</v>
      </c>
      <c r="S105" s="16" t="e">
        <f>ROUND(Q105*AF105*CHARACTERIZE!$I$3/$B$7,PREFERENCES!$D$6)</f>
        <v>#N/A</v>
      </c>
      <c r="T105" s="18" t="e">
        <f>ROUND(S105/Q105,PREFERENCES!$D$6)</f>
        <v>#N/A</v>
      </c>
      <c r="U105" s="15" t="e">
        <f>IF(R105=0,0,ROUND((AF105*CHARACTERIZE!$I$3)/(E105*AG105/CHARACTERIZE!$M$3),PREFERENCES!$D$7))</f>
        <v>#N/A</v>
      </c>
      <c r="V105" s="19" t="e">
        <f t="shared" si="18"/>
        <v>#N/A</v>
      </c>
      <c r="W105" s="15" t="e">
        <f t="shared" si="13"/>
        <v>#N/A</v>
      </c>
      <c r="X105" s="15" t="e">
        <f t="shared" si="14"/>
        <v>#N/A</v>
      </c>
      <c r="Y105" s="23" t="e">
        <f t="shared" si="15"/>
        <v>#N/A</v>
      </c>
      <c r="Z105" s="15" t="e">
        <f t="shared" si="19"/>
        <v>#N/A</v>
      </c>
      <c r="AA105" s="15" t="e">
        <f t="shared" si="20"/>
        <v>#N/A</v>
      </c>
      <c r="AB105" s="22"/>
      <c r="AC105" s="4"/>
      <c r="AD105" s="3">
        <f t="shared" si="22"/>
        <v>0</v>
      </c>
      <c r="AE105" s="3" t="e">
        <f t="shared" si="23"/>
        <v>#N/A</v>
      </c>
      <c r="AF105" t="e">
        <f t="shared" si="24"/>
        <v>#N/A</v>
      </c>
      <c r="AG105" t="e">
        <f t="shared" si="25"/>
        <v>#N/A</v>
      </c>
    </row>
    <row r="106" spans="4:33">
      <c r="D106">
        <v>103</v>
      </c>
      <c r="E106">
        <v>0.8</v>
      </c>
      <c r="F106" s="17">
        <f t="shared" si="21"/>
        <v>0</v>
      </c>
      <c r="G106" s="17">
        <f t="shared" si="16"/>
        <v>0</v>
      </c>
      <c r="I106" s="14" t="e">
        <f>IF(AD106=0,NA(),ROUND(AG106,PREFERENCES!$D$4))</f>
        <v>#N/A</v>
      </c>
      <c r="J106" s="14" t="e">
        <f>ROUND(E106*AG106,PREFERENCES!$D$5)</f>
        <v>#N/A</v>
      </c>
      <c r="K106" s="14" t="e">
        <f>IF(AD106=0,NA(),ROUND(AF106,PREFERENCES!$D$6))</f>
        <v>#N/A</v>
      </c>
      <c r="L106" s="14" t="e">
        <f>IF(J106=0,NA(),ROUND(AF106/J106,PREFERENCES!$D$7))</f>
        <v>#N/A</v>
      </c>
      <c r="M106" s="17" t="e">
        <f t="shared" si="17"/>
        <v>#N/A</v>
      </c>
      <c r="N106" s="14" t="e">
        <f>ROUND(IF($B$6=0,NA(),AF106/$B$6),PREFERENCES!$D$8)</f>
        <v>#N/A</v>
      </c>
      <c r="O106" s="14" t="e">
        <f>ROUND(IF(OR(K106=0,$B$6=0),NA(),$B$6/K106),PREFERENCES!$D$9)</f>
        <v>#N/A</v>
      </c>
      <c r="P106" s="14" t="e">
        <f>ROUND(IF(OR(K106=0,$B$6=0),NA(),$B$6/K106*100),PREFERENCES!$D$10)</f>
        <v>#N/A</v>
      </c>
      <c r="Q106" s="16" t="e">
        <f>IF((AF106*CHARACTERIZE!$I$3)=0,0,CEILING(CHARACTERIZE!$E$3/(AF106*CHARACTERIZE!$I$3),1)*$B$7)</f>
        <v>#N/A</v>
      </c>
      <c r="R106" s="17" t="e">
        <f>ROUND(Q106*E106*AG106/CHARACTERIZE!$M$3/$B$7, PREFERENCES!$D$5)</f>
        <v>#N/A</v>
      </c>
      <c r="S106" s="16" t="e">
        <f>ROUND(Q106*AF106*CHARACTERIZE!$I$3/$B$7,PREFERENCES!$D$6)</f>
        <v>#N/A</v>
      </c>
      <c r="T106" s="18" t="e">
        <f>ROUND(S106/Q106,PREFERENCES!$D$6)</f>
        <v>#N/A</v>
      </c>
      <c r="U106" s="15" t="e">
        <f>IF(R106=0,0,ROUND((AF106*CHARACTERIZE!$I$3)/(E106*AG106/CHARACTERIZE!$M$3),PREFERENCES!$D$7))</f>
        <v>#N/A</v>
      </c>
      <c r="V106" s="19" t="e">
        <f t="shared" si="18"/>
        <v>#N/A</v>
      </c>
      <c r="W106" s="15" t="e">
        <f t="shared" si="13"/>
        <v>#N/A</v>
      </c>
      <c r="X106" s="15" t="e">
        <f t="shared" si="14"/>
        <v>#N/A</v>
      </c>
      <c r="Y106" s="23" t="e">
        <f t="shared" si="15"/>
        <v>#N/A</v>
      </c>
      <c r="Z106" s="15" t="e">
        <f t="shared" si="19"/>
        <v>#N/A</v>
      </c>
      <c r="AA106" s="15" t="e">
        <f t="shared" si="20"/>
        <v>#N/A</v>
      </c>
      <c r="AB106" s="22"/>
      <c r="AC106" s="4"/>
      <c r="AD106" s="3">
        <f t="shared" si="22"/>
        <v>0</v>
      </c>
      <c r="AE106" s="3" t="e">
        <f t="shared" si="23"/>
        <v>#N/A</v>
      </c>
      <c r="AF106" t="e">
        <f t="shared" si="24"/>
        <v>#N/A</v>
      </c>
      <c r="AG106" t="e">
        <f t="shared" si="25"/>
        <v>#N/A</v>
      </c>
    </row>
    <row r="107" spans="4:33">
      <c r="D107">
        <v>104</v>
      </c>
      <c r="E107" s="3">
        <v>0.85</v>
      </c>
      <c r="F107" s="17">
        <f t="shared" si="21"/>
        <v>0</v>
      </c>
      <c r="G107" s="17">
        <f t="shared" si="16"/>
        <v>0</v>
      </c>
      <c r="I107" s="14" t="e">
        <f>IF(AD107=0,NA(),ROUND(AG107,PREFERENCES!$D$4))</f>
        <v>#N/A</v>
      </c>
      <c r="J107" s="14" t="e">
        <f>ROUND(E107*AG107,PREFERENCES!$D$5)</f>
        <v>#N/A</v>
      </c>
      <c r="K107" s="14" t="e">
        <f>IF(AD107=0,NA(),ROUND(AF107,PREFERENCES!$D$6))</f>
        <v>#N/A</v>
      </c>
      <c r="L107" s="14" t="e">
        <f>IF(J107=0,NA(),ROUND(AF107/J107,PREFERENCES!$D$7))</f>
        <v>#N/A</v>
      </c>
      <c r="M107" s="17" t="e">
        <f t="shared" si="17"/>
        <v>#N/A</v>
      </c>
      <c r="N107" s="14" t="e">
        <f>ROUND(IF($B$6=0,NA(),AF107/$B$6),PREFERENCES!$D$8)</f>
        <v>#N/A</v>
      </c>
      <c r="O107" s="14" t="e">
        <f>ROUND(IF(OR(K107=0,$B$6=0),NA(),$B$6/K107),PREFERENCES!$D$9)</f>
        <v>#N/A</v>
      </c>
      <c r="P107" s="14" t="e">
        <f>ROUND(IF(OR(K107=0,$B$6=0),NA(),$B$6/K107*100),PREFERENCES!$D$10)</f>
        <v>#N/A</v>
      </c>
      <c r="Q107" s="16" t="e">
        <f>IF((AF107*CHARACTERIZE!$I$3)=0,0,CEILING(CHARACTERIZE!$E$3/(AF107*CHARACTERIZE!$I$3),1)*$B$7)</f>
        <v>#N/A</v>
      </c>
      <c r="R107" s="17" t="e">
        <f>ROUND(Q107*E107*AG107/CHARACTERIZE!$M$3/$B$7, PREFERENCES!$D$5)</f>
        <v>#N/A</v>
      </c>
      <c r="S107" s="16" t="e">
        <f>ROUND(Q107*AF107*CHARACTERIZE!$I$3/$B$7,PREFERENCES!$D$6)</f>
        <v>#N/A</v>
      </c>
      <c r="T107" s="18" t="e">
        <f>ROUND(S107/Q107,PREFERENCES!$D$6)</f>
        <v>#N/A</v>
      </c>
      <c r="U107" s="15" t="e">
        <f>IF(R107=0,0,ROUND((AF107*CHARACTERIZE!$I$3)/(E107*AG107/CHARACTERIZE!$M$3),PREFERENCES!$D$7))</f>
        <v>#N/A</v>
      </c>
      <c r="V107" s="19" t="e">
        <f t="shared" si="18"/>
        <v>#N/A</v>
      </c>
      <c r="W107" s="15" t="e">
        <f t="shared" si="13"/>
        <v>#N/A</v>
      </c>
      <c r="X107" s="15" t="e">
        <f t="shared" si="14"/>
        <v>#N/A</v>
      </c>
      <c r="Y107" s="23" t="e">
        <f t="shared" si="15"/>
        <v>#N/A</v>
      </c>
      <c r="Z107" s="15" t="e">
        <f t="shared" si="19"/>
        <v>#N/A</v>
      </c>
      <c r="AA107" s="15" t="e">
        <f t="shared" si="20"/>
        <v>#N/A</v>
      </c>
      <c r="AB107" s="22"/>
      <c r="AC107" s="4"/>
      <c r="AD107" s="3">
        <f t="shared" si="22"/>
        <v>0</v>
      </c>
      <c r="AE107" s="3" t="e">
        <f t="shared" si="23"/>
        <v>#N/A</v>
      </c>
      <c r="AF107" t="e">
        <f t="shared" si="24"/>
        <v>#N/A</v>
      </c>
      <c r="AG107" t="e">
        <f t="shared" si="25"/>
        <v>#N/A</v>
      </c>
    </row>
    <row r="108" spans="4:33">
      <c r="D108">
        <v>105</v>
      </c>
      <c r="E108" s="3">
        <v>0.9</v>
      </c>
      <c r="F108" s="17">
        <f t="shared" si="21"/>
        <v>0</v>
      </c>
      <c r="G108" s="17">
        <f t="shared" si="16"/>
        <v>0</v>
      </c>
      <c r="I108" s="14" t="e">
        <f>IF(AD108=0,NA(),ROUND(AG108,PREFERENCES!$D$4))</f>
        <v>#N/A</v>
      </c>
      <c r="J108" s="14" t="e">
        <f>ROUND(E108*AG108,PREFERENCES!$D$5)</f>
        <v>#N/A</v>
      </c>
      <c r="K108" s="14" t="e">
        <f>IF(AD108=0,NA(),ROUND(AF108,PREFERENCES!$D$6))</f>
        <v>#N/A</v>
      </c>
      <c r="L108" s="14" t="e">
        <f>IF(J108=0,NA(),ROUND(AF108/J108,PREFERENCES!$D$7))</f>
        <v>#N/A</v>
      </c>
      <c r="M108" s="17" t="e">
        <f t="shared" si="17"/>
        <v>#N/A</v>
      </c>
      <c r="N108" s="14" t="e">
        <f>ROUND(IF($B$6=0,NA(),AF108/$B$6),PREFERENCES!$D$8)</f>
        <v>#N/A</v>
      </c>
      <c r="O108" s="14" t="e">
        <f>ROUND(IF(OR(K108=0,$B$6=0),NA(),$B$6/K108),PREFERENCES!$D$9)</f>
        <v>#N/A</v>
      </c>
      <c r="P108" s="14" t="e">
        <f>ROUND(IF(OR(K108=0,$B$6=0),NA(),$B$6/K108*100),PREFERENCES!$D$10)</f>
        <v>#N/A</v>
      </c>
      <c r="Q108" s="16" t="e">
        <f>IF((AF108*CHARACTERIZE!$I$3)=0,0,CEILING(CHARACTERIZE!$E$3/(AF108*CHARACTERIZE!$I$3),1)*$B$7)</f>
        <v>#N/A</v>
      </c>
      <c r="R108" s="17" t="e">
        <f>ROUND(Q108*E108*AG108/CHARACTERIZE!$M$3/$B$7, PREFERENCES!$D$5)</f>
        <v>#N/A</v>
      </c>
      <c r="S108" s="16" t="e">
        <f>ROUND(Q108*AF108*CHARACTERIZE!$I$3/$B$7,PREFERENCES!$D$6)</f>
        <v>#N/A</v>
      </c>
      <c r="T108" s="18" t="e">
        <f>ROUND(S108/Q108,PREFERENCES!$D$6)</f>
        <v>#N/A</v>
      </c>
      <c r="U108" s="15" t="e">
        <f>IF(R108=0,0,ROUND((AF108*CHARACTERIZE!$I$3)/(E108*AG108/CHARACTERIZE!$M$3),PREFERENCES!$D$7))</f>
        <v>#N/A</v>
      </c>
      <c r="V108" s="19" t="e">
        <f t="shared" si="18"/>
        <v>#N/A</v>
      </c>
      <c r="W108" s="15" t="e">
        <f t="shared" si="13"/>
        <v>#N/A</v>
      </c>
      <c r="X108" s="15" t="e">
        <f t="shared" si="14"/>
        <v>#N/A</v>
      </c>
      <c r="Y108" s="23" t="e">
        <f t="shared" si="15"/>
        <v>#N/A</v>
      </c>
      <c r="Z108" s="15" t="e">
        <f t="shared" si="19"/>
        <v>#N/A</v>
      </c>
      <c r="AA108" s="15" t="e">
        <f t="shared" si="20"/>
        <v>#N/A</v>
      </c>
      <c r="AB108" s="22"/>
      <c r="AC108" s="4"/>
      <c r="AD108" s="3">
        <f t="shared" si="22"/>
        <v>0</v>
      </c>
      <c r="AE108" s="3" t="e">
        <f t="shared" si="23"/>
        <v>#N/A</v>
      </c>
      <c r="AF108" t="e">
        <f t="shared" si="24"/>
        <v>#N/A</v>
      </c>
      <c r="AG108" t="e">
        <f t="shared" si="25"/>
        <v>#N/A</v>
      </c>
    </row>
    <row r="109" spans="4:33">
      <c r="D109">
        <v>106</v>
      </c>
      <c r="E109" s="3">
        <v>0.95000000000000095</v>
      </c>
      <c r="F109" s="17">
        <f t="shared" si="21"/>
        <v>0</v>
      </c>
      <c r="G109" s="17">
        <f t="shared" si="16"/>
        <v>0</v>
      </c>
      <c r="I109" s="14" t="e">
        <f>IF(AD109=0,NA(),ROUND(AG109,PREFERENCES!$D$4))</f>
        <v>#N/A</v>
      </c>
      <c r="J109" s="14" t="e">
        <f>ROUND(E109*AG109,PREFERENCES!$D$5)</f>
        <v>#N/A</v>
      </c>
      <c r="K109" s="14" t="e">
        <f>IF(AD109=0,NA(),ROUND(AF109,PREFERENCES!$D$6))</f>
        <v>#N/A</v>
      </c>
      <c r="L109" s="14" t="e">
        <f>IF(J109=0,NA(),ROUND(AF109/J109,PREFERENCES!$D$7))</f>
        <v>#N/A</v>
      </c>
      <c r="M109" s="17" t="e">
        <f t="shared" si="17"/>
        <v>#N/A</v>
      </c>
      <c r="N109" s="14" t="e">
        <f>ROUND(IF($B$6=0,NA(),AF109/$B$6),PREFERENCES!$D$8)</f>
        <v>#N/A</v>
      </c>
      <c r="O109" s="14" t="e">
        <f>ROUND(IF(OR(K109=0,$B$6=0),NA(),$B$6/K109),PREFERENCES!$D$9)</f>
        <v>#N/A</v>
      </c>
      <c r="P109" s="14" t="e">
        <f>ROUND(IF(OR(K109=0,$B$6=0),NA(),$B$6/K109*100),PREFERENCES!$D$10)</f>
        <v>#N/A</v>
      </c>
      <c r="Q109" s="16" t="e">
        <f>IF((AF109*CHARACTERIZE!$I$3)=0,0,CEILING(CHARACTERIZE!$E$3/(AF109*CHARACTERIZE!$I$3),1)*$B$7)</f>
        <v>#N/A</v>
      </c>
      <c r="R109" s="17" t="e">
        <f>ROUND(Q109*E109*AG109/CHARACTERIZE!$M$3/$B$7, PREFERENCES!$D$5)</f>
        <v>#N/A</v>
      </c>
      <c r="S109" s="16" t="e">
        <f>ROUND(Q109*AF109*CHARACTERIZE!$I$3/$B$7,PREFERENCES!$D$6)</f>
        <v>#N/A</v>
      </c>
      <c r="T109" s="18" t="e">
        <f>ROUND(S109/Q109,PREFERENCES!$D$6)</f>
        <v>#N/A</v>
      </c>
      <c r="U109" s="15" t="e">
        <f>IF(R109=0,0,ROUND((AF109*CHARACTERIZE!$I$3)/(E109*AG109/CHARACTERIZE!$M$3),PREFERENCES!$D$7))</f>
        <v>#N/A</v>
      </c>
      <c r="V109" s="19" t="e">
        <f t="shared" si="18"/>
        <v>#N/A</v>
      </c>
      <c r="W109" s="15" t="e">
        <f t="shared" si="13"/>
        <v>#N/A</v>
      </c>
      <c r="X109" s="15" t="e">
        <f t="shared" si="14"/>
        <v>#N/A</v>
      </c>
      <c r="Y109" s="23" t="e">
        <f t="shared" si="15"/>
        <v>#N/A</v>
      </c>
      <c r="Z109" s="15" t="e">
        <f t="shared" si="19"/>
        <v>#N/A</v>
      </c>
      <c r="AA109" s="15" t="e">
        <f t="shared" si="20"/>
        <v>#N/A</v>
      </c>
      <c r="AB109" s="22"/>
      <c r="AC109" s="4"/>
      <c r="AD109" s="3">
        <f t="shared" si="22"/>
        <v>0</v>
      </c>
      <c r="AE109" s="3" t="e">
        <f t="shared" si="23"/>
        <v>#N/A</v>
      </c>
      <c r="AF109" t="e">
        <f t="shared" si="24"/>
        <v>#N/A</v>
      </c>
      <c r="AG109" t="e">
        <f t="shared" si="25"/>
        <v>#N/A</v>
      </c>
    </row>
    <row r="110" spans="4:33">
      <c r="D110">
        <v>107</v>
      </c>
      <c r="E110" s="3">
        <v>1</v>
      </c>
      <c r="F110" s="17">
        <f t="shared" si="21"/>
        <v>0</v>
      </c>
      <c r="G110" s="17">
        <f t="shared" si="16"/>
        <v>0</v>
      </c>
      <c r="I110" s="14" t="e">
        <f>IF(AD110=0,NA(),ROUND(AG110,PREFERENCES!$D$4))</f>
        <v>#N/A</v>
      </c>
      <c r="J110" s="14" t="e">
        <f>ROUND(E110*AG110,PREFERENCES!$D$5)</f>
        <v>#N/A</v>
      </c>
      <c r="K110" s="14" t="e">
        <f>IF(AD110=0,NA(),ROUND(AF110,PREFERENCES!$D$6))</f>
        <v>#N/A</v>
      </c>
      <c r="L110" s="14" t="e">
        <f>IF(J110=0,NA(),ROUND(AF110/J110,PREFERENCES!$D$7))</f>
        <v>#N/A</v>
      </c>
      <c r="M110" s="17" t="e">
        <f t="shared" si="17"/>
        <v>#N/A</v>
      </c>
      <c r="N110" s="14" t="e">
        <f>ROUND(IF($B$6=0,NA(),AF110/$B$6),PREFERENCES!$D$8)</f>
        <v>#N/A</v>
      </c>
      <c r="O110" s="14" t="e">
        <f>ROUND(IF(OR(K110=0,$B$6=0),NA(),$B$6/K110),PREFERENCES!$D$9)</f>
        <v>#N/A</v>
      </c>
      <c r="P110" s="14" t="e">
        <f>ROUND(IF(OR(K110=0,$B$6=0),NA(),$B$6/K110*100),PREFERENCES!$D$10)</f>
        <v>#N/A</v>
      </c>
      <c r="Q110" s="16" t="e">
        <f>IF((AF110*CHARACTERIZE!$I$3)=0,0,CEILING(CHARACTERIZE!$E$3/(AF110*CHARACTERIZE!$I$3),1)*$B$7)</f>
        <v>#N/A</v>
      </c>
      <c r="R110" s="17" t="e">
        <f>ROUND(Q110*E110*AG110/CHARACTERIZE!$M$3/$B$7, PREFERENCES!$D$5)</f>
        <v>#N/A</v>
      </c>
      <c r="S110" s="16" t="e">
        <f>ROUND(Q110*AF110*CHARACTERIZE!$I$3/$B$7,PREFERENCES!$D$6)</f>
        <v>#N/A</v>
      </c>
      <c r="T110" s="18" t="e">
        <f>ROUND(S110/Q110,PREFERENCES!$D$6)</f>
        <v>#N/A</v>
      </c>
      <c r="U110" s="15" t="e">
        <f>IF(R110=0,0,ROUND((AF110*CHARACTERIZE!$I$3)/(E110*AG110/CHARACTERIZE!$M$3),PREFERENCES!$D$7))</f>
        <v>#N/A</v>
      </c>
      <c r="V110" s="19" t="e">
        <f t="shared" si="18"/>
        <v>#N/A</v>
      </c>
      <c r="W110" s="15" t="e">
        <f t="shared" si="13"/>
        <v>#N/A</v>
      </c>
      <c r="X110" s="15" t="e">
        <f t="shared" si="14"/>
        <v>#N/A</v>
      </c>
      <c r="Y110" s="23" t="e">
        <f t="shared" si="15"/>
        <v>#N/A</v>
      </c>
      <c r="Z110" s="15" t="e">
        <f t="shared" si="19"/>
        <v>#N/A</v>
      </c>
      <c r="AA110" s="15" t="e">
        <f t="shared" si="20"/>
        <v>#N/A</v>
      </c>
      <c r="AB110" s="22"/>
      <c r="AC110" s="4"/>
      <c r="AD110" s="3">
        <f t="shared" si="22"/>
        <v>0</v>
      </c>
      <c r="AE110" s="3" t="e">
        <f t="shared" si="23"/>
        <v>#N/A</v>
      </c>
      <c r="AF110" t="e">
        <f t="shared" si="24"/>
        <v>#N/A</v>
      </c>
      <c r="AG110" t="e">
        <f t="shared" si="25"/>
        <v>#N/A</v>
      </c>
    </row>
    <row r="111" spans="4:33">
      <c r="D111">
        <v>108</v>
      </c>
      <c r="E111" s="3">
        <v>1.05</v>
      </c>
      <c r="F111" s="17">
        <f t="shared" si="21"/>
        <v>0</v>
      </c>
      <c r="G111" s="17">
        <f t="shared" si="16"/>
        <v>0</v>
      </c>
      <c r="I111" s="14" t="e">
        <f>IF(AD111=0,NA(),ROUND(AG111,PREFERENCES!$D$4))</f>
        <v>#N/A</v>
      </c>
      <c r="J111" s="14" t="e">
        <f>ROUND(E111*AG111,PREFERENCES!$D$5)</f>
        <v>#N/A</v>
      </c>
      <c r="K111" s="14" t="e">
        <f>IF(AD111=0,NA(),ROUND(AF111,PREFERENCES!$D$6))</f>
        <v>#N/A</v>
      </c>
      <c r="L111" s="14" t="e">
        <f>IF(J111=0,NA(),ROUND(AF111/J111,PREFERENCES!$D$7))</f>
        <v>#N/A</v>
      </c>
      <c r="M111" s="17" t="e">
        <f t="shared" si="17"/>
        <v>#N/A</v>
      </c>
      <c r="N111" s="14" t="e">
        <f>ROUND(IF($B$6=0,NA(),AF111/$B$6),PREFERENCES!$D$8)</f>
        <v>#N/A</v>
      </c>
      <c r="O111" s="14" t="e">
        <f>ROUND(IF(OR(K111=0,$B$6=0),NA(),$B$6/K111),PREFERENCES!$D$9)</f>
        <v>#N/A</v>
      </c>
      <c r="P111" s="14" t="e">
        <f>ROUND(IF(OR(K111=0,$B$6=0),NA(),$B$6/K111*100),PREFERENCES!$D$10)</f>
        <v>#N/A</v>
      </c>
      <c r="Q111" s="16" t="e">
        <f>IF((AF111*CHARACTERIZE!$I$3)=0,0,CEILING(CHARACTERIZE!$E$3/(AF111*CHARACTERIZE!$I$3),1)*$B$7)</f>
        <v>#N/A</v>
      </c>
      <c r="R111" s="17" t="e">
        <f>ROUND(Q111*E111*AG111/CHARACTERIZE!$M$3/$B$7, PREFERENCES!$D$5)</f>
        <v>#N/A</v>
      </c>
      <c r="S111" s="16" t="e">
        <f>ROUND(Q111*AF111*CHARACTERIZE!$I$3/$B$7,PREFERENCES!$D$6)</f>
        <v>#N/A</v>
      </c>
      <c r="T111" s="18" t="e">
        <f>ROUND(S111/Q111,PREFERENCES!$D$6)</f>
        <v>#N/A</v>
      </c>
      <c r="U111" s="15" t="e">
        <f>IF(R111=0,0,ROUND((AF111*CHARACTERIZE!$I$3)/(E111*AG111/CHARACTERIZE!$M$3),PREFERENCES!$D$7))</f>
        <v>#N/A</v>
      </c>
      <c r="V111" s="19" t="e">
        <f t="shared" si="18"/>
        <v>#N/A</v>
      </c>
      <c r="W111" s="15" t="e">
        <f t="shared" si="13"/>
        <v>#N/A</v>
      </c>
      <c r="X111" s="15" t="e">
        <f t="shared" si="14"/>
        <v>#N/A</v>
      </c>
      <c r="Y111" s="23" t="e">
        <f t="shared" si="15"/>
        <v>#N/A</v>
      </c>
      <c r="Z111" s="15" t="e">
        <f t="shared" si="19"/>
        <v>#N/A</v>
      </c>
      <c r="AA111" s="15" t="e">
        <f t="shared" si="20"/>
        <v>#N/A</v>
      </c>
      <c r="AB111" s="22"/>
      <c r="AC111" s="4"/>
      <c r="AD111" s="3">
        <f t="shared" si="22"/>
        <v>0</v>
      </c>
      <c r="AE111" s="3" t="e">
        <f t="shared" si="23"/>
        <v>#N/A</v>
      </c>
      <c r="AF111" t="e">
        <f t="shared" si="24"/>
        <v>#N/A</v>
      </c>
      <c r="AG111" t="e">
        <f t="shared" si="25"/>
        <v>#N/A</v>
      </c>
    </row>
    <row r="112" spans="4:33">
      <c r="D112">
        <v>109</v>
      </c>
      <c r="E112" s="3">
        <v>1.1000000000000001</v>
      </c>
      <c r="F112" s="17">
        <f t="shared" si="21"/>
        <v>0</v>
      </c>
      <c r="G112" s="17">
        <f t="shared" si="16"/>
        <v>0</v>
      </c>
      <c r="I112" s="14" t="e">
        <f>IF(AD112=0,NA(),ROUND(AG112,PREFERENCES!$D$4))</f>
        <v>#N/A</v>
      </c>
      <c r="J112" s="14" t="e">
        <f>ROUND(E112*AG112,PREFERENCES!$D$5)</f>
        <v>#N/A</v>
      </c>
      <c r="K112" s="14" t="e">
        <f>IF(AD112=0,NA(),ROUND(AF112,PREFERENCES!$D$6))</f>
        <v>#N/A</v>
      </c>
      <c r="L112" s="14" t="e">
        <f>IF(J112=0,NA(),ROUND(AF112/J112,PREFERENCES!$D$7))</f>
        <v>#N/A</v>
      </c>
      <c r="M112" s="17" t="e">
        <f t="shared" si="17"/>
        <v>#N/A</v>
      </c>
      <c r="N112" s="14" t="e">
        <f>ROUND(IF($B$6=0,NA(),AF112/$B$6),PREFERENCES!$D$8)</f>
        <v>#N/A</v>
      </c>
      <c r="O112" s="14" t="e">
        <f>ROUND(IF(OR(K112=0,$B$6=0),NA(),$B$6/K112),PREFERENCES!$D$9)</f>
        <v>#N/A</v>
      </c>
      <c r="P112" s="14" t="e">
        <f>ROUND(IF(OR(K112=0,$B$6=0),NA(),$B$6/K112*100),PREFERENCES!$D$10)</f>
        <v>#N/A</v>
      </c>
      <c r="Q112" s="16" t="e">
        <f>IF((AF112*CHARACTERIZE!$I$3)=0,0,CEILING(CHARACTERIZE!$E$3/(AF112*CHARACTERIZE!$I$3),1)*$B$7)</f>
        <v>#N/A</v>
      </c>
      <c r="R112" s="17" t="e">
        <f>ROUND(Q112*E112*AG112/CHARACTERIZE!$M$3/$B$7, PREFERENCES!$D$5)</f>
        <v>#N/A</v>
      </c>
      <c r="S112" s="16" t="e">
        <f>ROUND(Q112*AF112*CHARACTERIZE!$I$3/$B$7,PREFERENCES!$D$6)</f>
        <v>#N/A</v>
      </c>
      <c r="T112" s="18" t="e">
        <f>ROUND(S112/Q112,PREFERENCES!$D$6)</f>
        <v>#N/A</v>
      </c>
      <c r="U112" s="15" t="e">
        <f>IF(R112=0,0,ROUND((AF112*CHARACTERIZE!$I$3)/(E112*AG112/CHARACTERIZE!$M$3),PREFERENCES!$D$7))</f>
        <v>#N/A</v>
      </c>
      <c r="V112" s="19" t="e">
        <f t="shared" si="18"/>
        <v>#N/A</v>
      </c>
      <c r="W112" s="15" t="e">
        <f t="shared" si="13"/>
        <v>#N/A</v>
      </c>
      <c r="X112" s="15" t="e">
        <f t="shared" si="14"/>
        <v>#N/A</v>
      </c>
      <c r="Y112" s="23" t="e">
        <f t="shared" si="15"/>
        <v>#N/A</v>
      </c>
      <c r="Z112" s="15" t="e">
        <f t="shared" si="19"/>
        <v>#N/A</v>
      </c>
      <c r="AA112" s="15" t="e">
        <f t="shared" si="20"/>
        <v>#N/A</v>
      </c>
      <c r="AB112" s="22"/>
      <c r="AC112" s="4"/>
      <c r="AD112" s="3">
        <f t="shared" si="22"/>
        <v>0</v>
      </c>
      <c r="AE112" s="3" t="e">
        <f t="shared" si="23"/>
        <v>#N/A</v>
      </c>
      <c r="AF112" t="e">
        <f t="shared" si="24"/>
        <v>#N/A</v>
      </c>
      <c r="AG112" t="e">
        <f t="shared" si="25"/>
        <v>#N/A</v>
      </c>
    </row>
    <row r="113" spans="4:33">
      <c r="D113">
        <v>110</v>
      </c>
      <c r="E113" s="3">
        <v>1.1499999999999999</v>
      </c>
      <c r="F113" s="17">
        <f t="shared" si="21"/>
        <v>0</v>
      </c>
      <c r="G113" s="17">
        <f t="shared" si="16"/>
        <v>0</v>
      </c>
      <c r="I113" s="14" t="e">
        <f>IF(AD113=0,NA(),ROUND(AG113,PREFERENCES!$D$4))</f>
        <v>#N/A</v>
      </c>
      <c r="J113" s="14" t="e">
        <f>ROUND(E113*AG113,PREFERENCES!$D$5)</f>
        <v>#N/A</v>
      </c>
      <c r="K113" s="14" t="e">
        <f>IF(AD113=0,NA(),ROUND(AF113,PREFERENCES!$D$6))</f>
        <v>#N/A</v>
      </c>
      <c r="L113" s="14" t="e">
        <f>IF(J113=0,NA(),ROUND(AF113/J113,PREFERENCES!$D$7))</f>
        <v>#N/A</v>
      </c>
      <c r="M113" s="17" t="e">
        <f t="shared" si="17"/>
        <v>#N/A</v>
      </c>
      <c r="N113" s="14" t="e">
        <f>ROUND(IF($B$6=0,NA(),AF113/$B$6),PREFERENCES!$D$8)</f>
        <v>#N/A</v>
      </c>
      <c r="O113" s="14" t="e">
        <f>ROUND(IF(OR(K113=0,$B$6=0),NA(),$B$6/K113),PREFERENCES!$D$9)</f>
        <v>#N/A</v>
      </c>
      <c r="P113" s="14" t="e">
        <f>ROUND(IF(OR(K113=0,$B$6=0),NA(),$B$6/K113*100),PREFERENCES!$D$10)</f>
        <v>#N/A</v>
      </c>
      <c r="Q113" s="16" t="e">
        <f>IF((AF113*CHARACTERIZE!$I$3)=0,0,CEILING(CHARACTERIZE!$E$3/(AF113*CHARACTERIZE!$I$3),1)*$B$7)</f>
        <v>#N/A</v>
      </c>
      <c r="R113" s="17" t="e">
        <f>ROUND(Q113*E113*AG113/CHARACTERIZE!$M$3/$B$7, PREFERENCES!$D$5)</f>
        <v>#N/A</v>
      </c>
      <c r="S113" s="16" t="e">
        <f>ROUND(Q113*AF113*CHARACTERIZE!$I$3/$B$7,PREFERENCES!$D$6)</f>
        <v>#N/A</v>
      </c>
      <c r="T113" s="18" t="e">
        <f>ROUND(S113/Q113,PREFERENCES!$D$6)</f>
        <v>#N/A</v>
      </c>
      <c r="U113" s="15" t="e">
        <f>IF(R113=0,0,ROUND((AF113*CHARACTERIZE!$I$3)/(E113*AG113/CHARACTERIZE!$M$3),PREFERENCES!$D$7))</f>
        <v>#N/A</v>
      </c>
      <c r="V113" s="19" t="e">
        <f t="shared" si="18"/>
        <v>#N/A</v>
      </c>
      <c r="W113" s="15" t="e">
        <f t="shared" si="13"/>
        <v>#N/A</v>
      </c>
      <c r="X113" s="15" t="e">
        <f t="shared" si="14"/>
        <v>#N/A</v>
      </c>
      <c r="Y113" s="23" t="e">
        <f t="shared" si="15"/>
        <v>#N/A</v>
      </c>
      <c r="Z113" s="15" t="e">
        <f t="shared" si="19"/>
        <v>#N/A</v>
      </c>
      <c r="AA113" s="15" t="e">
        <f t="shared" si="20"/>
        <v>#N/A</v>
      </c>
      <c r="AB113" s="22"/>
      <c r="AC113" s="4"/>
      <c r="AD113" s="3">
        <f t="shared" si="22"/>
        <v>0</v>
      </c>
      <c r="AE113" s="3" t="e">
        <f t="shared" si="23"/>
        <v>#N/A</v>
      </c>
      <c r="AF113" t="e">
        <f t="shared" si="24"/>
        <v>#N/A</v>
      </c>
      <c r="AG113" t="e">
        <f t="shared" si="25"/>
        <v>#N/A</v>
      </c>
    </row>
    <row r="114" spans="4:33">
      <c r="D114">
        <v>111</v>
      </c>
      <c r="E114" s="3">
        <v>1.2</v>
      </c>
      <c r="F114" s="17">
        <f t="shared" si="21"/>
        <v>0</v>
      </c>
      <c r="G114" s="17">
        <f t="shared" si="16"/>
        <v>0</v>
      </c>
      <c r="I114" s="14" t="e">
        <f>IF(AD114=0,NA(),ROUND(AG114,PREFERENCES!$D$4))</f>
        <v>#N/A</v>
      </c>
      <c r="J114" s="14" t="e">
        <f>ROUND(E114*AG114,PREFERENCES!$D$5)</f>
        <v>#N/A</v>
      </c>
      <c r="K114" s="14" t="e">
        <f>IF(AD114=0,NA(),ROUND(AF114,PREFERENCES!$D$6))</f>
        <v>#N/A</v>
      </c>
      <c r="L114" s="14" t="e">
        <f>IF(J114=0,NA(),ROUND(AF114/J114,PREFERENCES!$D$7))</f>
        <v>#N/A</v>
      </c>
      <c r="M114" s="17" t="e">
        <f t="shared" si="17"/>
        <v>#N/A</v>
      </c>
      <c r="N114" s="14" t="e">
        <f>ROUND(IF($B$6=0,NA(),AF114/$B$6),PREFERENCES!$D$8)</f>
        <v>#N/A</v>
      </c>
      <c r="O114" s="14" t="e">
        <f>ROUND(IF(OR(K114=0,$B$6=0),NA(),$B$6/K114),PREFERENCES!$D$9)</f>
        <v>#N/A</v>
      </c>
      <c r="P114" s="14" t="e">
        <f>ROUND(IF(OR(K114=0,$B$6=0),NA(),$B$6/K114*100),PREFERENCES!$D$10)</f>
        <v>#N/A</v>
      </c>
      <c r="Q114" s="16" t="e">
        <f>IF((AF114*CHARACTERIZE!$I$3)=0,0,CEILING(CHARACTERIZE!$E$3/(AF114*CHARACTERIZE!$I$3),1)*$B$7)</f>
        <v>#N/A</v>
      </c>
      <c r="R114" s="17" t="e">
        <f>ROUND(Q114*E114*AG114/CHARACTERIZE!$M$3/$B$7, PREFERENCES!$D$5)</f>
        <v>#N/A</v>
      </c>
      <c r="S114" s="16" t="e">
        <f>ROUND(Q114*AF114*CHARACTERIZE!$I$3/$B$7,PREFERENCES!$D$6)</f>
        <v>#N/A</v>
      </c>
      <c r="T114" s="18" t="e">
        <f>ROUND(S114/Q114,PREFERENCES!$D$6)</f>
        <v>#N/A</v>
      </c>
      <c r="U114" s="15" t="e">
        <f>IF(R114=0,0,ROUND((AF114*CHARACTERIZE!$I$3)/(E114*AG114/CHARACTERIZE!$M$3),PREFERENCES!$D$7))</f>
        <v>#N/A</v>
      </c>
      <c r="V114" s="19" t="e">
        <f t="shared" si="18"/>
        <v>#N/A</v>
      </c>
      <c r="W114" s="15" t="e">
        <f t="shared" si="13"/>
        <v>#N/A</v>
      </c>
      <c r="X114" s="15" t="e">
        <f t="shared" si="14"/>
        <v>#N/A</v>
      </c>
      <c r="Y114" s="23" t="e">
        <f t="shared" si="15"/>
        <v>#N/A</v>
      </c>
      <c r="Z114" s="15" t="e">
        <f t="shared" si="19"/>
        <v>#N/A</v>
      </c>
      <c r="AA114" s="15" t="e">
        <f t="shared" si="20"/>
        <v>#N/A</v>
      </c>
      <c r="AB114" s="22"/>
      <c r="AC114" s="4"/>
      <c r="AD114" s="3">
        <f t="shared" si="22"/>
        <v>0</v>
      </c>
      <c r="AE114" s="3" t="e">
        <f t="shared" si="23"/>
        <v>#N/A</v>
      </c>
      <c r="AF114" t="e">
        <f t="shared" si="24"/>
        <v>#N/A</v>
      </c>
      <c r="AG114" t="e">
        <f t="shared" si="25"/>
        <v>#N/A</v>
      </c>
    </row>
    <row r="115" spans="4:33">
      <c r="D115">
        <v>112</v>
      </c>
      <c r="E115" s="3">
        <v>1.25</v>
      </c>
      <c r="F115" s="17">
        <f t="shared" si="21"/>
        <v>0</v>
      </c>
      <c r="G115" s="17">
        <f t="shared" si="16"/>
        <v>0</v>
      </c>
      <c r="I115" s="14" t="e">
        <f>IF(AD115=0,NA(),ROUND(AG115,PREFERENCES!$D$4))</f>
        <v>#N/A</v>
      </c>
      <c r="J115" s="14" t="e">
        <f>ROUND(E115*AG115,PREFERENCES!$D$5)</f>
        <v>#N/A</v>
      </c>
      <c r="K115" s="14" t="e">
        <f>IF(AD115=0,NA(),ROUND(AF115,PREFERENCES!$D$6))</f>
        <v>#N/A</v>
      </c>
      <c r="L115" s="14" t="e">
        <f>IF(J115=0,NA(),ROUND(AF115/J115,PREFERENCES!$D$7))</f>
        <v>#N/A</v>
      </c>
      <c r="M115" s="17" t="e">
        <f t="shared" si="17"/>
        <v>#N/A</v>
      </c>
      <c r="N115" s="14" t="e">
        <f>ROUND(IF($B$6=0,NA(),AF115/$B$6),PREFERENCES!$D$8)</f>
        <v>#N/A</v>
      </c>
      <c r="O115" s="14" t="e">
        <f>ROUND(IF(OR(K115=0,$B$6=0),NA(),$B$6/K115),PREFERENCES!$D$9)</f>
        <v>#N/A</v>
      </c>
      <c r="P115" s="14" t="e">
        <f>ROUND(IF(OR(K115=0,$B$6=0),NA(),$B$6/K115*100),PREFERENCES!$D$10)</f>
        <v>#N/A</v>
      </c>
      <c r="Q115" s="16" t="e">
        <f>IF((AF115*CHARACTERIZE!$I$3)=0,0,CEILING(CHARACTERIZE!$E$3/(AF115*CHARACTERIZE!$I$3),1)*$B$7)</f>
        <v>#N/A</v>
      </c>
      <c r="R115" s="17" t="e">
        <f>ROUND(Q115*E115*AG115/CHARACTERIZE!$M$3/$B$7, PREFERENCES!$D$5)</f>
        <v>#N/A</v>
      </c>
      <c r="S115" s="16" t="e">
        <f>ROUND(Q115*AF115*CHARACTERIZE!$I$3/$B$7,PREFERENCES!$D$6)</f>
        <v>#N/A</v>
      </c>
      <c r="T115" s="18" t="e">
        <f>ROUND(S115/Q115,PREFERENCES!$D$6)</f>
        <v>#N/A</v>
      </c>
      <c r="U115" s="15" t="e">
        <f>IF(R115=0,0,ROUND((AF115*CHARACTERIZE!$I$3)/(E115*AG115/CHARACTERIZE!$M$3),PREFERENCES!$D$7))</f>
        <v>#N/A</v>
      </c>
      <c r="V115" s="19" t="e">
        <f t="shared" si="18"/>
        <v>#N/A</v>
      </c>
      <c r="W115" s="15" t="e">
        <f t="shared" si="13"/>
        <v>#N/A</v>
      </c>
      <c r="X115" s="15" t="e">
        <f t="shared" si="14"/>
        <v>#N/A</v>
      </c>
      <c r="Y115" s="23" t="e">
        <f t="shared" si="15"/>
        <v>#N/A</v>
      </c>
      <c r="Z115" s="15" t="e">
        <f t="shared" si="19"/>
        <v>#N/A</v>
      </c>
      <c r="AA115" s="15" t="e">
        <f t="shared" si="20"/>
        <v>#N/A</v>
      </c>
      <c r="AB115" s="22"/>
      <c r="AC115" s="4"/>
      <c r="AD115" s="3">
        <f t="shared" si="22"/>
        <v>0</v>
      </c>
      <c r="AE115" s="3" t="e">
        <f t="shared" si="23"/>
        <v>#N/A</v>
      </c>
      <c r="AF115" t="e">
        <f t="shared" si="24"/>
        <v>#N/A</v>
      </c>
      <c r="AG115" t="e">
        <f t="shared" si="25"/>
        <v>#N/A</v>
      </c>
    </row>
    <row r="116" spans="4:33">
      <c r="D116">
        <v>113</v>
      </c>
      <c r="E116" s="3">
        <v>1.3</v>
      </c>
      <c r="F116" s="17">
        <f t="shared" si="21"/>
        <v>0</v>
      </c>
      <c r="G116" s="17">
        <f t="shared" si="16"/>
        <v>0</v>
      </c>
      <c r="I116" s="14" t="e">
        <f>IF(AD116=0,NA(),ROUND(AG116,PREFERENCES!$D$4))</f>
        <v>#N/A</v>
      </c>
      <c r="J116" s="14" t="e">
        <f>ROUND(E116*AG116,PREFERENCES!$D$5)</f>
        <v>#N/A</v>
      </c>
      <c r="K116" s="14" t="e">
        <f>IF(AD116=0,NA(),ROUND(AF116,PREFERENCES!$D$6))</f>
        <v>#N/A</v>
      </c>
      <c r="L116" s="14" t="e">
        <f>IF(J116=0,NA(),ROUND(AF116/J116,PREFERENCES!$D$7))</f>
        <v>#N/A</v>
      </c>
      <c r="M116" s="17" t="e">
        <f t="shared" si="17"/>
        <v>#N/A</v>
      </c>
      <c r="N116" s="14" t="e">
        <f>ROUND(IF($B$6=0,NA(),AF116/$B$6),PREFERENCES!$D$8)</f>
        <v>#N/A</v>
      </c>
      <c r="O116" s="14" t="e">
        <f>ROUND(IF(OR(K116=0,$B$6=0),NA(),$B$6/K116),PREFERENCES!$D$9)</f>
        <v>#N/A</v>
      </c>
      <c r="P116" s="14" t="e">
        <f>ROUND(IF(OR(K116=0,$B$6=0),NA(),$B$6/K116*100),PREFERENCES!$D$10)</f>
        <v>#N/A</v>
      </c>
      <c r="Q116" s="16" t="e">
        <f>IF((AF116*CHARACTERIZE!$I$3)=0,0,CEILING(CHARACTERIZE!$E$3/(AF116*CHARACTERIZE!$I$3),1)*$B$7)</f>
        <v>#N/A</v>
      </c>
      <c r="R116" s="17" t="e">
        <f>ROUND(Q116*E116*AG116/CHARACTERIZE!$M$3/$B$7, PREFERENCES!$D$5)</f>
        <v>#N/A</v>
      </c>
      <c r="S116" s="16" t="e">
        <f>ROUND(Q116*AF116*CHARACTERIZE!$I$3/$B$7,PREFERENCES!$D$6)</f>
        <v>#N/A</v>
      </c>
      <c r="T116" s="18" t="e">
        <f>ROUND(S116/Q116,PREFERENCES!$D$6)</f>
        <v>#N/A</v>
      </c>
      <c r="U116" s="15" t="e">
        <f>IF(R116=0,0,ROUND((AF116*CHARACTERIZE!$I$3)/(E116*AG116/CHARACTERIZE!$M$3),PREFERENCES!$D$7))</f>
        <v>#N/A</v>
      </c>
      <c r="V116" s="19" t="e">
        <f t="shared" si="18"/>
        <v>#N/A</v>
      </c>
      <c r="W116" s="15" t="e">
        <f t="shared" ref="W116:W157" si="26">IF(AD116=0,NA(),ROUND(CHOOSE($B$39,$B$9,$B$9+AD116*$B$35,$B$13+AD116*($B$10+$B$11+$B$35+$B$12),$B$14+AD116*$B$35,$B$15),1))</f>
        <v>#N/A</v>
      </c>
      <c r="X116" s="15" t="e">
        <f t="shared" ref="X116:X157" si="27">IF(AE116=0,NA(),ROUND(CHOOSE($B$39,$B$9-AD116*$B$35,$B$9,$B$13+AD116*($B$12+$B$10+$B$11),$B$14,$B$15-AD116*$B$35),1))</f>
        <v>#N/A</v>
      </c>
      <c r="Y116" s="23" t="e">
        <f t="shared" ref="Y116:Y157" si="28">IF(AF116=0,NA(),ROUND(CHOOSE($B$39,NA(),NA(),NA(),($B$14-$B$13)/J116,(X116-$B$13)/J116),2))</f>
        <v>#N/A</v>
      </c>
      <c r="Z116" s="15" t="e">
        <f t="shared" si="19"/>
        <v>#N/A</v>
      </c>
      <c r="AA116" s="15" t="e">
        <f t="shared" si="20"/>
        <v>#N/A</v>
      </c>
      <c r="AB116" s="22"/>
      <c r="AC116" s="4"/>
      <c r="AD116" s="3">
        <f t="shared" si="22"/>
        <v>0</v>
      </c>
      <c r="AE116" s="3" t="e">
        <f t="shared" si="23"/>
        <v>#N/A</v>
      </c>
      <c r="AF116" t="e">
        <f t="shared" si="24"/>
        <v>#N/A</v>
      </c>
      <c r="AG116" t="e">
        <f t="shared" si="25"/>
        <v>#N/A</v>
      </c>
    </row>
    <row r="117" spans="4:33">
      <c r="D117">
        <v>114</v>
      </c>
      <c r="E117" s="3">
        <v>1.35</v>
      </c>
      <c r="F117" s="17">
        <f t="shared" si="21"/>
        <v>0</v>
      </c>
      <c r="G117" s="17">
        <f t="shared" si="16"/>
        <v>0</v>
      </c>
      <c r="I117" s="14" t="e">
        <f>IF(AD117=0,NA(),ROUND(AG117,PREFERENCES!$D$4))</f>
        <v>#N/A</v>
      </c>
      <c r="J117" s="14" t="e">
        <f>ROUND(E117*AG117,PREFERENCES!$D$5)</f>
        <v>#N/A</v>
      </c>
      <c r="K117" s="14" t="e">
        <f>IF(AD117=0,NA(),ROUND(AF117,PREFERENCES!$D$6))</f>
        <v>#N/A</v>
      </c>
      <c r="L117" s="14" t="e">
        <f>IF(J117=0,NA(),ROUND(AF117/J117,PREFERENCES!$D$7))</f>
        <v>#N/A</v>
      </c>
      <c r="M117" s="17" t="e">
        <f t="shared" si="17"/>
        <v>#N/A</v>
      </c>
      <c r="N117" s="14" t="e">
        <f>ROUND(IF($B$6=0,NA(),AF117/$B$6),PREFERENCES!$D$8)</f>
        <v>#N/A</v>
      </c>
      <c r="O117" s="14" t="e">
        <f>ROUND(IF(OR(K117=0,$B$6=0),NA(),$B$6/K117),PREFERENCES!$D$9)</f>
        <v>#N/A</v>
      </c>
      <c r="P117" s="14" t="e">
        <f>ROUND(IF(OR(K117=0,$B$6=0),NA(),$B$6/K117*100),PREFERENCES!$D$10)</f>
        <v>#N/A</v>
      </c>
      <c r="Q117" s="16" t="e">
        <f>IF((AF117*CHARACTERIZE!$I$3)=0,0,CEILING(CHARACTERIZE!$E$3/(AF117*CHARACTERIZE!$I$3),1)*$B$7)</f>
        <v>#N/A</v>
      </c>
      <c r="R117" s="17" t="e">
        <f>ROUND(Q117*E117*AG117/CHARACTERIZE!$M$3/$B$7, PREFERENCES!$D$5)</f>
        <v>#N/A</v>
      </c>
      <c r="S117" s="16" t="e">
        <f>ROUND(Q117*AF117*CHARACTERIZE!$I$3/$B$7,PREFERENCES!$D$6)</f>
        <v>#N/A</v>
      </c>
      <c r="T117" s="18" t="e">
        <f>ROUND(S117/Q117,PREFERENCES!$D$6)</f>
        <v>#N/A</v>
      </c>
      <c r="U117" s="15" t="e">
        <f>IF(R117=0,0,ROUND((AF117*CHARACTERIZE!$I$3)/(E117*AG117/CHARACTERIZE!$M$3),PREFERENCES!$D$7))</f>
        <v>#N/A</v>
      </c>
      <c r="V117" s="19" t="e">
        <f t="shared" si="18"/>
        <v>#N/A</v>
      </c>
      <c r="W117" s="15" t="e">
        <f t="shared" si="26"/>
        <v>#N/A</v>
      </c>
      <c r="X117" s="15" t="e">
        <f t="shared" si="27"/>
        <v>#N/A</v>
      </c>
      <c r="Y117" s="23" t="e">
        <f t="shared" si="28"/>
        <v>#N/A</v>
      </c>
      <c r="Z117" s="15" t="e">
        <f t="shared" si="19"/>
        <v>#N/A</v>
      </c>
      <c r="AA117" s="15" t="e">
        <f t="shared" si="20"/>
        <v>#N/A</v>
      </c>
      <c r="AB117" s="22"/>
      <c r="AC117" s="4"/>
      <c r="AD117" s="3">
        <f t="shared" si="22"/>
        <v>0</v>
      </c>
      <c r="AE117" s="3" t="e">
        <f t="shared" si="23"/>
        <v>#N/A</v>
      </c>
      <c r="AF117" t="e">
        <f t="shared" si="24"/>
        <v>#N/A</v>
      </c>
      <c r="AG117" t="e">
        <f t="shared" si="25"/>
        <v>#N/A</v>
      </c>
    </row>
    <row r="118" spans="4:33">
      <c r="D118">
        <v>115</v>
      </c>
      <c r="E118" s="3">
        <v>1.4</v>
      </c>
      <c r="F118" s="17">
        <f t="shared" si="21"/>
        <v>0</v>
      </c>
      <c r="G118" s="17">
        <f t="shared" si="16"/>
        <v>0</v>
      </c>
      <c r="I118" s="14" t="e">
        <f>IF(AD118=0,NA(),ROUND(AG118,PREFERENCES!$D$4))</f>
        <v>#N/A</v>
      </c>
      <c r="J118" s="14" t="e">
        <f>ROUND(E118*AG118,PREFERENCES!$D$5)</f>
        <v>#N/A</v>
      </c>
      <c r="K118" s="14" t="e">
        <f>IF(AD118=0,NA(),ROUND(AF118,PREFERENCES!$D$6))</f>
        <v>#N/A</v>
      </c>
      <c r="L118" s="14" t="e">
        <f>IF(J118=0,NA(),ROUND(AF118/J118,PREFERENCES!$D$7))</f>
        <v>#N/A</v>
      </c>
      <c r="M118" s="17" t="e">
        <f t="shared" si="17"/>
        <v>#N/A</v>
      </c>
      <c r="N118" s="14" t="e">
        <f>ROUND(IF($B$6=0,NA(),AF118/$B$6),PREFERENCES!$D$8)</f>
        <v>#N/A</v>
      </c>
      <c r="O118" s="14" t="e">
        <f>ROUND(IF(OR(K118=0,$B$6=0),NA(),$B$6/K118),PREFERENCES!$D$9)</f>
        <v>#N/A</v>
      </c>
      <c r="P118" s="14" t="e">
        <f>ROUND(IF(OR(K118=0,$B$6=0),NA(),$B$6/K118*100),PREFERENCES!$D$10)</f>
        <v>#N/A</v>
      </c>
      <c r="Q118" s="16" t="e">
        <f>IF((AF118*CHARACTERIZE!$I$3)=0,0,CEILING(CHARACTERIZE!$E$3/(AF118*CHARACTERIZE!$I$3),1)*$B$7)</f>
        <v>#N/A</v>
      </c>
      <c r="R118" s="17" t="e">
        <f>ROUND(Q118*E118*AG118/CHARACTERIZE!$M$3/$B$7, PREFERENCES!$D$5)</f>
        <v>#N/A</v>
      </c>
      <c r="S118" s="16" t="e">
        <f>ROUND(Q118*AF118*CHARACTERIZE!$I$3/$B$7,PREFERENCES!$D$6)</f>
        <v>#N/A</v>
      </c>
      <c r="T118" s="18" t="e">
        <f>ROUND(S118/Q118,PREFERENCES!$D$6)</f>
        <v>#N/A</v>
      </c>
      <c r="U118" s="15" t="e">
        <f>IF(R118=0,0,ROUND((AF118*CHARACTERIZE!$I$3)/(E118*AG118/CHARACTERIZE!$M$3),PREFERENCES!$D$7))</f>
        <v>#N/A</v>
      </c>
      <c r="V118" s="19" t="e">
        <f t="shared" si="18"/>
        <v>#N/A</v>
      </c>
      <c r="W118" s="15" t="e">
        <f t="shared" si="26"/>
        <v>#N/A</v>
      </c>
      <c r="X118" s="15" t="e">
        <f t="shared" si="27"/>
        <v>#N/A</v>
      </c>
      <c r="Y118" s="23" t="e">
        <f t="shared" si="28"/>
        <v>#N/A</v>
      </c>
      <c r="Z118" s="15" t="e">
        <f t="shared" si="19"/>
        <v>#N/A</v>
      </c>
      <c r="AA118" s="15" t="e">
        <f t="shared" si="20"/>
        <v>#N/A</v>
      </c>
      <c r="AB118" s="22"/>
      <c r="AC118" s="4"/>
      <c r="AD118" s="3">
        <f t="shared" si="22"/>
        <v>0</v>
      </c>
      <c r="AE118" s="3" t="e">
        <f t="shared" si="23"/>
        <v>#N/A</v>
      </c>
      <c r="AF118" t="e">
        <f t="shared" si="24"/>
        <v>#N/A</v>
      </c>
      <c r="AG118" t="e">
        <f t="shared" si="25"/>
        <v>#N/A</v>
      </c>
    </row>
    <row r="119" spans="4:33">
      <c r="D119">
        <v>116</v>
      </c>
      <c r="E119" s="3">
        <v>1.45</v>
      </c>
      <c r="F119" s="17">
        <f t="shared" si="21"/>
        <v>0</v>
      </c>
      <c r="G119" s="17">
        <f t="shared" si="16"/>
        <v>0</v>
      </c>
      <c r="I119" s="14" t="e">
        <f>IF(AD119=0,NA(),ROUND(AG119,PREFERENCES!$D$4))</f>
        <v>#N/A</v>
      </c>
      <c r="J119" s="14" t="e">
        <f>ROUND(E119*AG119,PREFERENCES!$D$5)</f>
        <v>#N/A</v>
      </c>
      <c r="K119" s="14" t="e">
        <f>IF(AD119=0,NA(),ROUND(AF119,PREFERENCES!$D$6))</f>
        <v>#N/A</v>
      </c>
      <c r="L119" s="14" t="e">
        <f>IF(J119=0,NA(),ROUND(AF119/J119,PREFERENCES!$D$7))</f>
        <v>#N/A</v>
      </c>
      <c r="M119" s="17" t="e">
        <f t="shared" si="17"/>
        <v>#N/A</v>
      </c>
      <c r="N119" s="14" t="e">
        <f>ROUND(IF($B$6=0,NA(),AF119/$B$6),PREFERENCES!$D$8)</f>
        <v>#N/A</v>
      </c>
      <c r="O119" s="14" t="e">
        <f>ROUND(IF(OR(K119=0,$B$6=0),NA(),$B$6/K119),PREFERENCES!$D$9)</f>
        <v>#N/A</v>
      </c>
      <c r="P119" s="14" t="e">
        <f>ROUND(IF(OR(K119=0,$B$6=0),NA(),$B$6/K119*100),PREFERENCES!$D$10)</f>
        <v>#N/A</v>
      </c>
      <c r="Q119" s="16" t="e">
        <f>IF((AF119*CHARACTERIZE!$I$3)=0,0,CEILING(CHARACTERIZE!$E$3/(AF119*CHARACTERIZE!$I$3),1)*$B$7)</f>
        <v>#N/A</v>
      </c>
      <c r="R119" s="17" t="e">
        <f>ROUND(Q119*E119*AG119/CHARACTERIZE!$M$3/$B$7, PREFERENCES!$D$5)</f>
        <v>#N/A</v>
      </c>
      <c r="S119" s="16" t="e">
        <f>ROUND(Q119*AF119*CHARACTERIZE!$I$3/$B$7,PREFERENCES!$D$6)</f>
        <v>#N/A</v>
      </c>
      <c r="T119" s="18" t="e">
        <f>ROUND(S119/Q119,PREFERENCES!$D$6)</f>
        <v>#N/A</v>
      </c>
      <c r="U119" s="15" t="e">
        <f>IF(R119=0,0,ROUND((AF119*CHARACTERIZE!$I$3)/(E119*AG119/CHARACTERIZE!$M$3),PREFERENCES!$D$7))</f>
        <v>#N/A</v>
      </c>
      <c r="V119" s="19" t="e">
        <f t="shared" si="18"/>
        <v>#N/A</v>
      </c>
      <c r="W119" s="15" t="e">
        <f t="shared" si="26"/>
        <v>#N/A</v>
      </c>
      <c r="X119" s="15" t="e">
        <f t="shared" si="27"/>
        <v>#N/A</v>
      </c>
      <c r="Y119" s="23" t="e">
        <f t="shared" si="28"/>
        <v>#N/A</v>
      </c>
      <c r="Z119" s="15" t="e">
        <f t="shared" si="19"/>
        <v>#N/A</v>
      </c>
      <c r="AA119" s="15" t="e">
        <f t="shared" si="20"/>
        <v>#N/A</v>
      </c>
      <c r="AB119" s="22"/>
      <c r="AC119" s="4"/>
      <c r="AD119" s="3">
        <f t="shared" si="22"/>
        <v>0</v>
      </c>
      <c r="AE119" s="3" t="e">
        <f t="shared" si="23"/>
        <v>#N/A</v>
      </c>
      <c r="AF119" t="e">
        <f t="shared" si="24"/>
        <v>#N/A</v>
      </c>
      <c r="AG119" t="e">
        <f t="shared" si="25"/>
        <v>#N/A</v>
      </c>
    </row>
    <row r="120" spans="4:33">
      <c r="D120">
        <v>117</v>
      </c>
      <c r="E120" s="3">
        <v>1.5</v>
      </c>
      <c r="F120" s="17">
        <f t="shared" si="21"/>
        <v>0</v>
      </c>
      <c r="G120" s="17">
        <f t="shared" si="16"/>
        <v>0</v>
      </c>
      <c r="I120" s="14" t="e">
        <f>IF(AD120=0,NA(),ROUND(AG120,PREFERENCES!$D$4))</f>
        <v>#N/A</v>
      </c>
      <c r="J120" s="14" t="e">
        <f>ROUND(E120*AG120,PREFERENCES!$D$5)</f>
        <v>#N/A</v>
      </c>
      <c r="K120" s="14" t="e">
        <f>IF(AD120=0,NA(),ROUND(AF120,PREFERENCES!$D$6))</f>
        <v>#N/A</v>
      </c>
      <c r="L120" s="14" t="e">
        <f>IF(J120=0,NA(),ROUND(AF120/J120,PREFERENCES!$D$7))</f>
        <v>#N/A</v>
      </c>
      <c r="M120" s="17" t="e">
        <f t="shared" si="17"/>
        <v>#N/A</v>
      </c>
      <c r="N120" s="14" t="e">
        <f>ROUND(IF($B$6=0,NA(),AF120/$B$6),PREFERENCES!$D$8)</f>
        <v>#N/A</v>
      </c>
      <c r="O120" s="14" t="e">
        <f>ROUND(IF(OR(K120=0,$B$6=0),NA(),$B$6/K120),PREFERENCES!$D$9)</f>
        <v>#N/A</v>
      </c>
      <c r="P120" s="14" t="e">
        <f>ROUND(IF(OR(K120=0,$B$6=0),NA(),$B$6/K120*100),PREFERENCES!$D$10)</f>
        <v>#N/A</v>
      </c>
      <c r="Q120" s="16" t="e">
        <f>IF((AF120*CHARACTERIZE!$I$3)=0,0,CEILING(CHARACTERIZE!$E$3/(AF120*CHARACTERIZE!$I$3),1)*$B$7)</f>
        <v>#N/A</v>
      </c>
      <c r="R120" s="17" t="e">
        <f>ROUND(Q120*E120*AG120/CHARACTERIZE!$M$3/$B$7, PREFERENCES!$D$5)</f>
        <v>#N/A</v>
      </c>
      <c r="S120" s="16" t="e">
        <f>ROUND(Q120*AF120*CHARACTERIZE!$I$3/$B$7,PREFERENCES!$D$6)</f>
        <v>#N/A</v>
      </c>
      <c r="T120" s="18" t="e">
        <f>ROUND(S120/Q120,PREFERENCES!$D$6)</f>
        <v>#N/A</v>
      </c>
      <c r="U120" s="15" t="e">
        <f>IF(R120=0,0,ROUND((AF120*CHARACTERIZE!$I$3)/(E120*AG120/CHARACTERIZE!$M$3),PREFERENCES!$D$7))</f>
        <v>#N/A</v>
      </c>
      <c r="V120" s="19" t="e">
        <f t="shared" si="18"/>
        <v>#N/A</v>
      </c>
      <c r="W120" s="15" t="e">
        <f t="shared" si="26"/>
        <v>#N/A</v>
      </c>
      <c r="X120" s="15" t="e">
        <f t="shared" si="27"/>
        <v>#N/A</v>
      </c>
      <c r="Y120" s="23" t="e">
        <f t="shared" si="28"/>
        <v>#N/A</v>
      </c>
      <c r="Z120" s="15" t="e">
        <f t="shared" si="19"/>
        <v>#N/A</v>
      </c>
      <c r="AA120" s="15" t="e">
        <f t="shared" si="20"/>
        <v>#N/A</v>
      </c>
      <c r="AB120" s="22"/>
      <c r="AC120" s="4"/>
      <c r="AD120" s="3">
        <f t="shared" si="22"/>
        <v>0</v>
      </c>
      <c r="AE120" s="3" t="e">
        <f t="shared" si="23"/>
        <v>#N/A</v>
      </c>
      <c r="AF120" t="e">
        <f t="shared" si="24"/>
        <v>#N/A</v>
      </c>
      <c r="AG120" t="e">
        <f t="shared" si="25"/>
        <v>#N/A</v>
      </c>
    </row>
    <row r="121" spans="4:33">
      <c r="D121">
        <v>118</v>
      </c>
      <c r="E121" s="3">
        <v>1.55</v>
      </c>
      <c r="F121" s="17">
        <f t="shared" si="21"/>
        <v>0</v>
      </c>
      <c r="G121" s="17">
        <f t="shared" si="16"/>
        <v>0</v>
      </c>
      <c r="I121" s="14" t="e">
        <f>IF(AD121=0,NA(),ROUND(AG121,PREFERENCES!$D$4))</f>
        <v>#N/A</v>
      </c>
      <c r="J121" s="14" t="e">
        <f>ROUND(E121*AG121,PREFERENCES!$D$5)</f>
        <v>#N/A</v>
      </c>
      <c r="K121" s="14" t="e">
        <f>IF(AD121=0,NA(),ROUND(AF121,PREFERENCES!$D$6))</f>
        <v>#N/A</v>
      </c>
      <c r="L121" s="14" t="e">
        <f>IF(J121=0,NA(),ROUND(AF121/J121,PREFERENCES!$D$7))</f>
        <v>#N/A</v>
      </c>
      <c r="M121" s="17" t="e">
        <f t="shared" si="17"/>
        <v>#N/A</v>
      </c>
      <c r="N121" s="14" t="e">
        <f>ROUND(IF($B$6=0,NA(),AF121/$B$6),PREFERENCES!$D$8)</f>
        <v>#N/A</v>
      </c>
      <c r="O121" s="14" t="e">
        <f>ROUND(IF(OR(K121=0,$B$6=0),NA(),$B$6/K121),PREFERENCES!$D$9)</f>
        <v>#N/A</v>
      </c>
      <c r="P121" s="14" t="e">
        <f>ROUND(IF(OR(K121=0,$B$6=0),NA(),$B$6/K121*100),PREFERENCES!$D$10)</f>
        <v>#N/A</v>
      </c>
      <c r="Q121" s="16" t="e">
        <f>IF((AF121*CHARACTERIZE!$I$3)=0,0,CEILING(CHARACTERIZE!$E$3/(AF121*CHARACTERIZE!$I$3),1)*$B$7)</f>
        <v>#N/A</v>
      </c>
      <c r="R121" s="17" t="e">
        <f>ROUND(Q121*E121*AG121/CHARACTERIZE!$M$3/$B$7, PREFERENCES!$D$5)</f>
        <v>#N/A</v>
      </c>
      <c r="S121" s="16" t="e">
        <f>ROUND(Q121*AF121*CHARACTERIZE!$I$3/$B$7,PREFERENCES!$D$6)</f>
        <v>#N/A</v>
      </c>
      <c r="T121" s="18" t="e">
        <f>ROUND(S121/Q121,PREFERENCES!$D$6)</f>
        <v>#N/A</v>
      </c>
      <c r="U121" s="15" t="e">
        <f>IF(R121=0,0,ROUND((AF121*CHARACTERIZE!$I$3)/(E121*AG121/CHARACTERIZE!$M$3),PREFERENCES!$D$7))</f>
        <v>#N/A</v>
      </c>
      <c r="V121" s="19" t="e">
        <f t="shared" si="18"/>
        <v>#N/A</v>
      </c>
      <c r="W121" s="15" t="e">
        <f t="shared" si="26"/>
        <v>#N/A</v>
      </c>
      <c r="X121" s="15" t="e">
        <f t="shared" si="27"/>
        <v>#N/A</v>
      </c>
      <c r="Y121" s="23" t="e">
        <f t="shared" si="28"/>
        <v>#N/A</v>
      </c>
      <c r="Z121" s="15" t="e">
        <f t="shared" si="19"/>
        <v>#N/A</v>
      </c>
      <c r="AA121" s="15" t="e">
        <f t="shared" si="20"/>
        <v>#N/A</v>
      </c>
      <c r="AB121" s="22"/>
      <c r="AC121" s="4"/>
      <c r="AD121" s="3">
        <f t="shared" si="22"/>
        <v>0</v>
      </c>
      <c r="AE121" s="3" t="e">
        <f t="shared" si="23"/>
        <v>#N/A</v>
      </c>
      <c r="AF121" t="e">
        <f t="shared" si="24"/>
        <v>#N/A</v>
      </c>
      <c r="AG121" t="e">
        <f t="shared" si="25"/>
        <v>#N/A</v>
      </c>
    </row>
    <row r="122" spans="4:33">
      <c r="D122">
        <v>119</v>
      </c>
      <c r="E122" s="3">
        <v>1.6</v>
      </c>
      <c r="F122" s="17">
        <f t="shared" si="21"/>
        <v>0</v>
      </c>
      <c r="G122" s="17">
        <f t="shared" si="16"/>
        <v>0</v>
      </c>
      <c r="I122" s="14" t="e">
        <f>IF(AD122=0,NA(),ROUND(AG122,PREFERENCES!$D$4))</f>
        <v>#N/A</v>
      </c>
      <c r="J122" s="14" t="e">
        <f>ROUND(E122*AG122,PREFERENCES!$D$5)</f>
        <v>#N/A</v>
      </c>
      <c r="K122" s="14" t="e">
        <f>IF(AD122=0,NA(),ROUND(AF122,PREFERENCES!$D$6))</f>
        <v>#N/A</v>
      </c>
      <c r="L122" s="14" t="e">
        <f>IF(J122=0,NA(),ROUND(AF122/J122,PREFERENCES!$D$7))</f>
        <v>#N/A</v>
      </c>
      <c r="M122" s="17" t="e">
        <f t="shared" si="17"/>
        <v>#N/A</v>
      </c>
      <c r="N122" s="14" t="e">
        <f>ROUND(IF($B$6=0,NA(),AF122/$B$6),PREFERENCES!$D$8)</f>
        <v>#N/A</v>
      </c>
      <c r="O122" s="14" t="e">
        <f>ROUND(IF(OR(K122=0,$B$6=0),NA(),$B$6/K122),PREFERENCES!$D$9)</f>
        <v>#N/A</v>
      </c>
      <c r="P122" s="14" t="e">
        <f>ROUND(IF(OR(K122=0,$B$6=0),NA(),$B$6/K122*100),PREFERENCES!$D$10)</f>
        <v>#N/A</v>
      </c>
      <c r="Q122" s="16" t="e">
        <f>IF((AF122*CHARACTERIZE!$I$3)=0,0,CEILING(CHARACTERIZE!$E$3/(AF122*CHARACTERIZE!$I$3),1)*$B$7)</f>
        <v>#N/A</v>
      </c>
      <c r="R122" s="17" t="e">
        <f>ROUND(Q122*E122*AG122/CHARACTERIZE!$M$3/$B$7, PREFERENCES!$D$5)</f>
        <v>#N/A</v>
      </c>
      <c r="S122" s="16" t="e">
        <f>ROUND(Q122*AF122*CHARACTERIZE!$I$3/$B$7,PREFERENCES!$D$6)</f>
        <v>#N/A</v>
      </c>
      <c r="T122" s="18" t="e">
        <f>ROUND(S122/Q122,PREFERENCES!$D$6)</f>
        <v>#N/A</v>
      </c>
      <c r="U122" s="15" t="e">
        <f>IF(R122=0,0,ROUND((AF122*CHARACTERIZE!$I$3)/(E122*AG122/CHARACTERIZE!$M$3),PREFERENCES!$D$7))</f>
        <v>#N/A</v>
      </c>
      <c r="V122" s="19" t="e">
        <f t="shared" si="18"/>
        <v>#N/A</v>
      </c>
      <c r="W122" s="15" t="e">
        <f t="shared" si="26"/>
        <v>#N/A</v>
      </c>
      <c r="X122" s="15" t="e">
        <f t="shared" si="27"/>
        <v>#N/A</v>
      </c>
      <c r="Y122" s="23" t="e">
        <f t="shared" si="28"/>
        <v>#N/A</v>
      </c>
      <c r="Z122" s="15" t="e">
        <f t="shared" si="19"/>
        <v>#N/A</v>
      </c>
      <c r="AA122" s="15" t="e">
        <f t="shared" si="20"/>
        <v>#N/A</v>
      </c>
      <c r="AB122" s="22"/>
      <c r="AC122" s="4"/>
      <c r="AD122" s="3">
        <f t="shared" si="22"/>
        <v>0</v>
      </c>
      <c r="AE122" s="3" t="e">
        <f t="shared" si="23"/>
        <v>#N/A</v>
      </c>
      <c r="AF122" t="e">
        <f t="shared" si="24"/>
        <v>#N/A</v>
      </c>
      <c r="AG122" t="e">
        <f t="shared" si="25"/>
        <v>#N/A</v>
      </c>
    </row>
    <row r="123" spans="4:33">
      <c r="D123">
        <v>120</v>
      </c>
      <c r="E123" s="3">
        <v>1.65</v>
      </c>
      <c r="F123" s="17">
        <f t="shared" si="21"/>
        <v>0</v>
      </c>
      <c r="G123" s="17">
        <f t="shared" si="16"/>
        <v>0</v>
      </c>
      <c r="I123" s="14" t="e">
        <f>IF(AD123=0,NA(),ROUND(AG123,PREFERENCES!$D$4))</f>
        <v>#N/A</v>
      </c>
      <c r="J123" s="14" t="e">
        <f>ROUND(E123*AG123,PREFERENCES!$D$5)</f>
        <v>#N/A</v>
      </c>
      <c r="K123" s="14" t="e">
        <f>IF(AD123=0,NA(),ROUND(AF123,PREFERENCES!$D$6))</f>
        <v>#N/A</v>
      </c>
      <c r="L123" s="14" t="e">
        <f>IF(J123=0,NA(),ROUND(AF123/J123,PREFERENCES!$D$7))</f>
        <v>#N/A</v>
      </c>
      <c r="M123" s="17" t="e">
        <f t="shared" si="17"/>
        <v>#N/A</v>
      </c>
      <c r="N123" s="14" t="e">
        <f>ROUND(IF($B$6=0,NA(),AF123/$B$6),PREFERENCES!$D$8)</f>
        <v>#N/A</v>
      </c>
      <c r="O123" s="14" t="e">
        <f>ROUND(IF(OR(K123=0,$B$6=0),NA(),$B$6/K123),PREFERENCES!$D$9)</f>
        <v>#N/A</v>
      </c>
      <c r="P123" s="14" t="e">
        <f>ROUND(IF(OR(K123=0,$B$6=0),NA(),$B$6/K123*100),PREFERENCES!$D$10)</f>
        <v>#N/A</v>
      </c>
      <c r="Q123" s="16" t="e">
        <f>IF((AF123*CHARACTERIZE!$I$3)=0,0,CEILING(CHARACTERIZE!$E$3/(AF123*CHARACTERIZE!$I$3),1)*$B$7)</f>
        <v>#N/A</v>
      </c>
      <c r="R123" s="17" t="e">
        <f>ROUND(Q123*E123*AG123/CHARACTERIZE!$M$3/$B$7, PREFERENCES!$D$5)</f>
        <v>#N/A</v>
      </c>
      <c r="S123" s="16" t="e">
        <f>ROUND(Q123*AF123*CHARACTERIZE!$I$3/$B$7,PREFERENCES!$D$6)</f>
        <v>#N/A</v>
      </c>
      <c r="T123" s="18" t="e">
        <f>ROUND(S123/Q123,PREFERENCES!$D$6)</f>
        <v>#N/A</v>
      </c>
      <c r="U123" s="15" t="e">
        <f>IF(R123=0,0,ROUND((AF123*CHARACTERIZE!$I$3)/(E123*AG123/CHARACTERIZE!$M$3),PREFERENCES!$D$7))</f>
        <v>#N/A</v>
      </c>
      <c r="V123" s="19" t="e">
        <f t="shared" si="18"/>
        <v>#N/A</v>
      </c>
      <c r="W123" s="15" t="e">
        <f t="shared" si="26"/>
        <v>#N/A</v>
      </c>
      <c r="X123" s="15" t="e">
        <f t="shared" si="27"/>
        <v>#N/A</v>
      </c>
      <c r="Y123" s="23" t="e">
        <f t="shared" si="28"/>
        <v>#N/A</v>
      </c>
      <c r="Z123" s="15" t="e">
        <f t="shared" si="19"/>
        <v>#N/A</v>
      </c>
      <c r="AA123" s="15" t="e">
        <f t="shared" si="20"/>
        <v>#N/A</v>
      </c>
      <c r="AB123" s="22"/>
      <c r="AC123" s="4"/>
      <c r="AD123" s="3">
        <f t="shared" si="22"/>
        <v>0</v>
      </c>
      <c r="AE123" s="3" t="e">
        <f t="shared" si="23"/>
        <v>#N/A</v>
      </c>
      <c r="AF123" t="e">
        <f t="shared" si="24"/>
        <v>#N/A</v>
      </c>
      <c r="AG123" t="e">
        <f t="shared" si="25"/>
        <v>#N/A</v>
      </c>
    </row>
    <row r="124" spans="4:33">
      <c r="D124">
        <v>121</v>
      </c>
      <c r="E124" s="3">
        <v>1.7</v>
      </c>
      <c r="F124" s="17">
        <f t="shared" si="21"/>
        <v>0</v>
      </c>
      <c r="G124" s="17">
        <f t="shared" si="16"/>
        <v>0</v>
      </c>
      <c r="I124" s="14" t="e">
        <f>IF(AD124=0,NA(),ROUND(AG124,PREFERENCES!$D$4))</f>
        <v>#N/A</v>
      </c>
      <c r="J124" s="14" t="e">
        <f>ROUND(E124*AG124,PREFERENCES!$D$5)</f>
        <v>#N/A</v>
      </c>
      <c r="K124" s="14" t="e">
        <f>IF(AD124=0,NA(),ROUND(AF124,PREFERENCES!$D$6))</f>
        <v>#N/A</v>
      </c>
      <c r="L124" s="14" t="e">
        <f>IF(J124=0,NA(),ROUND(AF124/J124,PREFERENCES!$D$7))</f>
        <v>#N/A</v>
      </c>
      <c r="M124" s="17" t="e">
        <f t="shared" si="17"/>
        <v>#N/A</v>
      </c>
      <c r="N124" s="14" t="e">
        <f>ROUND(IF($B$6=0,NA(),AF124/$B$6),PREFERENCES!$D$8)</f>
        <v>#N/A</v>
      </c>
      <c r="O124" s="14" t="e">
        <f>ROUND(IF(OR(K124=0,$B$6=0),NA(),$B$6/K124),PREFERENCES!$D$9)</f>
        <v>#N/A</v>
      </c>
      <c r="P124" s="14" t="e">
        <f>ROUND(IF(OR(K124=0,$B$6=0),NA(),$B$6/K124*100),PREFERENCES!$D$10)</f>
        <v>#N/A</v>
      </c>
      <c r="Q124" s="16" t="e">
        <f>IF((AF124*CHARACTERIZE!$I$3)=0,0,CEILING(CHARACTERIZE!$E$3/(AF124*CHARACTERIZE!$I$3),1)*$B$7)</f>
        <v>#N/A</v>
      </c>
      <c r="R124" s="17" t="e">
        <f>ROUND(Q124*E124*AG124/CHARACTERIZE!$M$3/$B$7, PREFERENCES!$D$5)</f>
        <v>#N/A</v>
      </c>
      <c r="S124" s="16" t="e">
        <f>ROUND(Q124*AF124*CHARACTERIZE!$I$3/$B$7,PREFERENCES!$D$6)</f>
        <v>#N/A</v>
      </c>
      <c r="T124" s="18" t="e">
        <f>ROUND(S124/Q124,PREFERENCES!$D$6)</f>
        <v>#N/A</v>
      </c>
      <c r="U124" s="15" t="e">
        <f>IF(R124=0,0,ROUND((AF124*CHARACTERIZE!$I$3)/(E124*AG124/CHARACTERIZE!$M$3),PREFERENCES!$D$7))</f>
        <v>#N/A</v>
      </c>
      <c r="V124" s="19" t="e">
        <f t="shared" si="18"/>
        <v>#N/A</v>
      </c>
      <c r="W124" s="15" t="e">
        <f t="shared" si="26"/>
        <v>#N/A</v>
      </c>
      <c r="X124" s="15" t="e">
        <f t="shared" si="27"/>
        <v>#N/A</v>
      </c>
      <c r="Y124" s="23" t="e">
        <f t="shared" si="28"/>
        <v>#N/A</v>
      </c>
      <c r="Z124" s="15" t="e">
        <f t="shared" si="19"/>
        <v>#N/A</v>
      </c>
      <c r="AA124" s="15" t="e">
        <f t="shared" si="20"/>
        <v>#N/A</v>
      </c>
      <c r="AB124" s="22"/>
      <c r="AC124" s="4"/>
      <c r="AD124" s="3">
        <f t="shared" si="22"/>
        <v>0</v>
      </c>
      <c r="AE124" s="3" t="e">
        <f t="shared" si="23"/>
        <v>#N/A</v>
      </c>
      <c r="AF124" t="e">
        <f t="shared" si="24"/>
        <v>#N/A</v>
      </c>
      <c r="AG124" t="e">
        <f t="shared" si="25"/>
        <v>#N/A</v>
      </c>
    </row>
    <row r="125" spans="4:33">
      <c r="D125">
        <v>122</v>
      </c>
      <c r="E125" s="3">
        <v>1.8</v>
      </c>
      <c r="F125" s="17">
        <f t="shared" si="21"/>
        <v>0</v>
      </c>
      <c r="G125" s="17">
        <f t="shared" si="16"/>
        <v>0</v>
      </c>
      <c r="I125" s="14" t="e">
        <f>IF(AD125=0,NA(),ROUND(AG125,PREFERENCES!$D$4))</f>
        <v>#N/A</v>
      </c>
      <c r="J125" s="14" t="e">
        <f>ROUND(E125*AG125,PREFERENCES!$D$5)</f>
        <v>#N/A</v>
      </c>
      <c r="K125" s="14" t="e">
        <f>IF(AD125=0,NA(),ROUND(AF125,PREFERENCES!$D$6))</f>
        <v>#N/A</v>
      </c>
      <c r="L125" s="14" t="e">
        <f>IF(J125=0,NA(),ROUND(AF125/J125,PREFERENCES!$D$7))</f>
        <v>#N/A</v>
      </c>
      <c r="M125" s="17" t="e">
        <f t="shared" si="17"/>
        <v>#N/A</v>
      </c>
      <c r="N125" s="14" t="e">
        <f>ROUND(IF($B$6=0,NA(),AF125/$B$6),PREFERENCES!$D$8)</f>
        <v>#N/A</v>
      </c>
      <c r="O125" s="14" t="e">
        <f>ROUND(IF(OR(K125=0,$B$6=0),NA(),$B$6/K125),PREFERENCES!$D$9)</f>
        <v>#N/A</v>
      </c>
      <c r="P125" s="14" t="e">
        <f>ROUND(IF(OR(K125=0,$B$6=0),NA(),$B$6/K125*100),PREFERENCES!$D$10)</f>
        <v>#N/A</v>
      </c>
      <c r="Q125" s="16" t="e">
        <f>IF((AF125*CHARACTERIZE!$I$3)=0,0,CEILING(CHARACTERIZE!$E$3/(AF125*CHARACTERIZE!$I$3),1)*$B$7)</f>
        <v>#N/A</v>
      </c>
      <c r="R125" s="17" t="e">
        <f>ROUND(Q125*E125*AG125/CHARACTERIZE!$M$3/$B$7, PREFERENCES!$D$5)</f>
        <v>#N/A</v>
      </c>
      <c r="S125" s="16" t="e">
        <f>ROUND(Q125*AF125*CHARACTERIZE!$I$3/$B$7,PREFERENCES!$D$6)</f>
        <v>#N/A</v>
      </c>
      <c r="T125" s="18" t="e">
        <f>ROUND(S125/Q125,PREFERENCES!$D$6)</f>
        <v>#N/A</v>
      </c>
      <c r="U125" s="15" t="e">
        <f>IF(R125=0,0,ROUND((AF125*CHARACTERIZE!$I$3)/(E125*AG125/CHARACTERIZE!$M$3),PREFERENCES!$D$7))</f>
        <v>#N/A</v>
      </c>
      <c r="V125" s="19" t="e">
        <f t="shared" si="18"/>
        <v>#N/A</v>
      </c>
      <c r="W125" s="15" t="e">
        <f t="shared" si="26"/>
        <v>#N/A</v>
      </c>
      <c r="X125" s="15" t="e">
        <f t="shared" si="27"/>
        <v>#N/A</v>
      </c>
      <c r="Y125" s="23" t="e">
        <f t="shared" si="28"/>
        <v>#N/A</v>
      </c>
      <c r="Z125" s="15" t="e">
        <f t="shared" si="19"/>
        <v>#N/A</v>
      </c>
      <c r="AA125" s="15" t="e">
        <f t="shared" si="20"/>
        <v>#N/A</v>
      </c>
      <c r="AB125" s="22"/>
      <c r="AC125" s="4"/>
      <c r="AD125" s="3">
        <f t="shared" si="22"/>
        <v>0</v>
      </c>
      <c r="AE125" s="3" t="e">
        <f t="shared" si="23"/>
        <v>#N/A</v>
      </c>
      <c r="AF125" t="e">
        <f t="shared" si="24"/>
        <v>#N/A</v>
      </c>
      <c r="AG125" t="e">
        <f t="shared" si="25"/>
        <v>#N/A</v>
      </c>
    </row>
    <row r="126" spans="4:33">
      <c r="D126">
        <v>123</v>
      </c>
      <c r="E126" s="3">
        <v>1.9</v>
      </c>
      <c r="F126" s="17">
        <f t="shared" si="21"/>
        <v>0</v>
      </c>
      <c r="G126" s="17">
        <f t="shared" si="16"/>
        <v>0</v>
      </c>
      <c r="I126" s="14" t="e">
        <f>IF(AD126=0,NA(),ROUND(AG126,PREFERENCES!$D$4))</f>
        <v>#N/A</v>
      </c>
      <c r="J126" s="14" t="e">
        <f>ROUND(E126*AG126,PREFERENCES!$D$5)</f>
        <v>#N/A</v>
      </c>
      <c r="K126" s="14" t="e">
        <f>IF(AD126=0,NA(),ROUND(AF126,PREFERENCES!$D$6))</f>
        <v>#N/A</v>
      </c>
      <c r="L126" s="14" t="e">
        <f>IF(J126=0,NA(),ROUND(AF126/J126,PREFERENCES!$D$7))</f>
        <v>#N/A</v>
      </c>
      <c r="M126" s="17" t="e">
        <f t="shared" si="17"/>
        <v>#N/A</v>
      </c>
      <c r="N126" s="14" t="e">
        <f>ROUND(IF($B$6=0,NA(),AF126/$B$6),PREFERENCES!$D$8)</f>
        <v>#N/A</v>
      </c>
      <c r="O126" s="14" t="e">
        <f>ROUND(IF(OR(K126=0,$B$6=0),NA(),$B$6/K126),PREFERENCES!$D$9)</f>
        <v>#N/A</v>
      </c>
      <c r="P126" s="14" t="e">
        <f>ROUND(IF(OR(K126=0,$B$6=0),NA(),$B$6/K126*100),PREFERENCES!$D$10)</f>
        <v>#N/A</v>
      </c>
      <c r="Q126" s="16" t="e">
        <f>IF((AF126*CHARACTERIZE!$I$3)=0,0,CEILING(CHARACTERIZE!$E$3/(AF126*CHARACTERIZE!$I$3),1)*$B$7)</f>
        <v>#N/A</v>
      </c>
      <c r="R126" s="17" t="e">
        <f>ROUND(Q126*E126*AG126/CHARACTERIZE!$M$3/$B$7, PREFERENCES!$D$5)</f>
        <v>#N/A</v>
      </c>
      <c r="S126" s="16" t="e">
        <f>ROUND(Q126*AF126*CHARACTERIZE!$I$3/$B$7,PREFERENCES!$D$6)</f>
        <v>#N/A</v>
      </c>
      <c r="T126" s="18" t="e">
        <f>ROUND(S126/Q126,PREFERENCES!$D$6)</f>
        <v>#N/A</v>
      </c>
      <c r="U126" s="15" t="e">
        <f>IF(R126=0,0,ROUND((AF126*CHARACTERIZE!$I$3)/(E126*AG126/CHARACTERIZE!$M$3),PREFERENCES!$D$7))</f>
        <v>#N/A</v>
      </c>
      <c r="V126" s="19" t="e">
        <f t="shared" si="18"/>
        <v>#N/A</v>
      </c>
      <c r="W126" s="15" t="e">
        <f t="shared" si="26"/>
        <v>#N/A</v>
      </c>
      <c r="X126" s="15" t="e">
        <f t="shared" si="27"/>
        <v>#N/A</v>
      </c>
      <c r="Y126" s="23" t="e">
        <f t="shared" si="28"/>
        <v>#N/A</v>
      </c>
      <c r="Z126" s="15" t="e">
        <f t="shared" si="19"/>
        <v>#N/A</v>
      </c>
      <c r="AA126" s="15" t="e">
        <f t="shared" si="20"/>
        <v>#N/A</v>
      </c>
      <c r="AB126" s="22"/>
      <c r="AC126" s="4"/>
      <c r="AD126" s="3">
        <f t="shared" si="22"/>
        <v>0</v>
      </c>
      <c r="AE126" s="3" t="e">
        <f t="shared" si="23"/>
        <v>#N/A</v>
      </c>
      <c r="AF126" t="e">
        <f t="shared" si="24"/>
        <v>#N/A</v>
      </c>
      <c r="AG126" t="e">
        <f t="shared" si="25"/>
        <v>#N/A</v>
      </c>
    </row>
    <row r="127" spans="4:33">
      <c r="D127">
        <v>124</v>
      </c>
      <c r="E127" s="3">
        <v>2</v>
      </c>
      <c r="F127" s="17">
        <f t="shared" si="21"/>
        <v>0</v>
      </c>
      <c r="G127" s="17">
        <f t="shared" si="16"/>
        <v>0</v>
      </c>
      <c r="I127" s="14" t="e">
        <f>IF(AD127=0,NA(),ROUND(AG127,PREFERENCES!$D$4))</f>
        <v>#N/A</v>
      </c>
      <c r="J127" s="14" t="e">
        <f>ROUND(E127*AG127,PREFERENCES!$D$5)</f>
        <v>#N/A</v>
      </c>
      <c r="K127" s="14" t="e">
        <f>IF(AD127=0,NA(),ROUND(AF127,PREFERENCES!$D$6))</f>
        <v>#N/A</v>
      </c>
      <c r="L127" s="14" t="e">
        <f>IF(J127=0,NA(),ROUND(AF127/J127,PREFERENCES!$D$7))</f>
        <v>#N/A</v>
      </c>
      <c r="M127" s="17" t="e">
        <f t="shared" si="17"/>
        <v>#N/A</v>
      </c>
      <c r="N127" s="14" t="e">
        <f>ROUND(IF($B$6=0,NA(),AF127/$B$6),PREFERENCES!$D$8)</f>
        <v>#N/A</v>
      </c>
      <c r="O127" s="14" t="e">
        <f>ROUND(IF(OR(K127=0,$B$6=0),NA(),$B$6/K127),PREFERENCES!$D$9)</f>
        <v>#N/A</v>
      </c>
      <c r="P127" s="14" t="e">
        <f>ROUND(IF(OR(K127=0,$B$6=0),NA(),$B$6/K127*100),PREFERENCES!$D$10)</f>
        <v>#N/A</v>
      </c>
      <c r="Q127" s="16" t="e">
        <f>IF((AF127*CHARACTERIZE!$I$3)=0,0,CEILING(CHARACTERIZE!$E$3/(AF127*CHARACTERIZE!$I$3),1)*$B$7)</f>
        <v>#N/A</v>
      </c>
      <c r="R127" s="17" t="e">
        <f>ROUND(Q127*E127*AG127/CHARACTERIZE!$M$3/$B$7, PREFERENCES!$D$5)</f>
        <v>#N/A</v>
      </c>
      <c r="S127" s="16" t="e">
        <f>ROUND(Q127*AF127*CHARACTERIZE!$I$3/$B$7,PREFERENCES!$D$6)</f>
        <v>#N/A</v>
      </c>
      <c r="T127" s="18" t="e">
        <f>ROUND(S127/Q127,PREFERENCES!$D$6)</f>
        <v>#N/A</v>
      </c>
      <c r="U127" s="15" t="e">
        <f>IF(R127=0,0,ROUND((AF127*CHARACTERIZE!$I$3)/(E127*AG127/CHARACTERIZE!$M$3),PREFERENCES!$D$7))</f>
        <v>#N/A</v>
      </c>
      <c r="V127" s="19" t="e">
        <f t="shared" si="18"/>
        <v>#N/A</v>
      </c>
      <c r="W127" s="15" t="e">
        <f t="shared" si="26"/>
        <v>#N/A</v>
      </c>
      <c r="X127" s="15" t="e">
        <f t="shared" si="27"/>
        <v>#N/A</v>
      </c>
      <c r="Y127" s="23" t="e">
        <f t="shared" si="28"/>
        <v>#N/A</v>
      </c>
      <c r="Z127" s="15" t="e">
        <f t="shared" si="19"/>
        <v>#N/A</v>
      </c>
      <c r="AA127" s="15" t="e">
        <f t="shared" si="20"/>
        <v>#N/A</v>
      </c>
      <c r="AB127" s="22"/>
      <c r="AC127" s="4"/>
      <c r="AD127" s="3">
        <f t="shared" si="22"/>
        <v>0</v>
      </c>
      <c r="AE127" s="3" t="e">
        <f t="shared" si="23"/>
        <v>#N/A</v>
      </c>
      <c r="AF127" t="e">
        <f t="shared" si="24"/>
        <v>#N/A</v>
      </c>
      <c r="AG127" t="e">
        <f t="shared" si="25"/>
        <v>#N/A</v>
      </c>
    </row>
    <row r="128" spans="4:33">
      <c r="D128">
        <v>125</v>
      </c>
      <c r="E128" s="3">
        <v>2.1</v>
      </c>
      <c r="F128" s="17">
        <f t="shared" si="21"/>
        <v>0</v>
      </c>
      <c r="G128" s="17">
        <f t="shared" si="16"/>
        <v>0</v>
      </c>
      <c r="I128" s="14" t="e">
        <f>IF(AD128=0,NA(),ROUND(AG128,PREFERENCES!$D$4))</f>
        <v>#N/A</v>
      </c>
      <c r="J128" s="14" t="e">
        <f>ROUND(E128*AG128,PREFERENCES!$D$5)</f>
        <v>#N/A</v>
      </c>
      <c r="K128" s="14" t="e">
        <f>IF(AD128=0,NA(),ROUND(AF128,PREFERENCES!$D$6))</f>
        <v>#N/A</v>
      </c>
      <c r="L128" s="14" t="e">
        <f>IF(J128=0,NA(),ROUND(AF128/J128,PREFERENCES!$D$7))</f>
        <v>#N/A</v>
      </c>
      <c r="M128" s="17" t="e">
        <f t="shared" si="17"/>
        <v>#N/A</v>
      </c>
      <c r="N128" s="14" t="e">
        <f>ROUND(IF($B$6=0,NA(),AF128/$B$6),PREFERENCES!$D$8)</f>
        <v>#N/A</v>
      </c>
      <c r="O128" s="14" t="e">
        <f>ROUND(IF(OR(K128=0,$B$6=0),NA(),$B$6/K128),PREFERENCES!$D$9)</f>
        <v>#N/A</v>
      </c>
      <c r="P128" s="14" t="e">
        <f>ROUND(IF(OR(K128=0,$B$6=0),NA(),$B$6/K128*100),PREFERENCES!$D$10)</f>
        <v>#N/A</v>
      </c>
      <c r="Q128" s="16" t="e">
        <f>IF((AF128*CHARACTERIZE!$I$3)=0,0,CEILING(CHARACTERIZE!$E$3/(AF128*CHARACTERIZE!$I$3),1)*$B$7)</f>
        <v>#N/A</v>
      </c>
      <c r="R128" s="17" t="e">
        <f>ROUND(Q128*E128*AG128/CHARACTERIZE!$M$3/$B$7, PREFERENCES!$D$5)</f>
        <v>#N/A</v>
      </c>
      <c r="S128" s="16" t="e">
        <f>ROUND(Q128*AF128*CHARACTERIZE!$I$3/$B$7,PREFERENCES!$D$6)</f>
        <v>#N/A</v>
      </c>
      <c r="T128" s="18" t="e">
        <f>ROUND(S128/Q128,PREFERENCES!$D$6)</f>
        <v>#N/A</v>
      </c>
      <c r="U128" s="15" t="e">
        <f>IF(R128=0,0,ROUND((AF128*CHARACTERIZE!$I$3)/(E128*AG128/CHARACTERIZE!$M$3),PREFERENCES!$D$7))</f>
        <v>#N/A</v>
      </c>
      <c r="V128" s="19" t="e">
        <f t="shared" si="18"/>
        <v>#N/A</v>
      </c>
      <c r="W128" s="15" t="e">
        <f t="shared" si="26"/>
        <v>#N/A</v>
      </c>
      <c r="X128" s="15" t="e">
        <f t="shared" si="27"/>
        <v>#N/A</v>
      </c>
      <c r="Y128" s="23" t="e">
        <f t="shared" si="28"/>
        <v>#N/A</v>
      </c>
      <c r="Z128" s="15" t="e">
        <f t="shared" si="19"/>
        <v>#N/A</v>
      </c>
      <c r="AA128" s="15" t="e">
        <f t="shared" si="20"/>
        <v>#N/A</v>
      </c>
      <c r="AB128" s="22"/>
      <c r="AC128" s="4"/>
      <c r="AD128" s="3">
        <f t="shared" si="22"/>
        <v>0</v>
      </c>
      <c r="AE128" s="3" t="e">
        <f t="shared" si="23"/>
        <v>#N/A</v>
      </c>
      <c r="AF128" t="e">
        <f t="shared" si="24"/>
        <v>#N/A</v>
      </c>
      <c r="AG128" t="e">
        <f t="shared" si="25"/>
        <v>#N/A</v>
      </c>
    </row>
    <row r="129" spans="4:33">
      <c r="D129">
        <v>126</v>
      </c>
      <c r="E129" s="3">
        <v>2.2000000000000002</v>
      </c>
      <c r="F129" s="17">
        <f t="shared" si="21"/>
        <v>0</v>
      </c>
      <c r="G129" s="17">
        <f t="shared" si="16"/>
        <v>0</v>
      </c>
      <c r="I129" s="14" t="e">
        <f>IF(AD129=0,NA(),ROUND(AG129,PREFERENCES!$D$4))</f>
        <v>#N/A</v>
      </c>
      <c r="J129" s="14" t="e">
        <f>ROUND(E129*AG129,PREFERENCES!$D$5)</f>
        <v>#N/A</v>
      </c>
      <c r="K129" s="14" t="e">
        <f>IF(AD129=0,NA(),ROUND(AF129,PREFERENCES!$D$6))</f>
        <v>#N/A</v>
      </c>
      <c r="L129" s="14" t="e">
        <f>IF(J129=0,NA(),ROUND(AF129/J129,PREFERENCES!$D$7))</f>
        <v>#N/A</v>
      </c>
      <c r="M129" s="17" t="e">
        <f t="shared" si="17"/>
        <v>#N/A</v>
      </c>
      <c r="N129" s="14" t="e">
        <f>ROUND(IF($B$6=0,NA(),AF129/$B$6),PREFERENCES!$D$8)</f>
        <v>#N/A</v>
      </c>
      <c r="O129" s="14" t="e">
        <f>ROUND(IF(OR(K129=0,$B$6=0),NA(),$B$6/K129),PREFERENCES!$D$9)</f>
        <v>#N/A</v>
      </c>
      <c r="P129" s="14" t="e">
        <f>ROUND(IF(OR(K129=0,$B$6=0),NA(),$B$6/K129*100),PREFERENCES!$D$10)</f>
        <v>#N/A</v>
      </c>
      <c r="Q129" s="16" t="e">
        <f>IF((AF129*CHARACTERIZE!$I$3)=0,0,CEILING(CHARACTERIZE!$E$3/(AF129*CHARACTERIZE!$I$3),1)*$B$7)</f>
        <v>#N/A</v>
      </c>
      <c r="R129" s="17" t="e">
        <f>ROUND(Q129*E129*AG129/CHARACTERIZE!$M$3/$B$7, PREFERENCES!$D$5)</f>
        <v>#N/A</v>
      </c>
      <c r="S129" s="16" t="e">
        <f>ROUND(Q129*AF129*CHARACTERIZE!$I$3/$B$7,PREFERENCES!$D$6)</f>
        <v>#N/A</v>
      </c>
      <c r="T129" s="18" t="e">
        <f>ROUND(S129/Q129,PREFERENCES!$D$6)</f>
        <v>#N/A</v>
      </c>
      <c r="U129" s="15" t="e">
        <f>IF(R129=0,0,ROUND((AF129*CHARACTERIZE!$I$3)/(E129*AG129/CHARACTERIZE!$M$3),PREFERENCES!$D$7))</f>
        <v>#N/A</v>
      </c>
      <c r="V129" s="19" t="e">
        <f t="shared" si="18"/>
        <v>#N/A</v>
      </c>
      <c r="W129" s="15" t="e">
        <f t="shared" si="26"/>
        <v>#N/A</v>
      </c>
      <c r="X129" s="15" t="e">
        <f t="shared" si="27"/>
        <v>#N/A</v>
      </c>
      <c r="Y129" s="23" t="e">
        <f t="shared" si="28"/>
        <v>#N/A</v>
      </c>
      <c r="Z129" s="15" t="e">
        <f t="shared" si="19"/>
        <v>#N/A</v>
      </c>
      <c r="AA129" s="15" t="e">
        <f t="shared" si="20"/>
        <v>#N/A</v>
      </c>
      <c r="AB129" s="22"/>
      <c r="AC129" s="4"/>
      <c r="AD129" s="3">
        <f t="shared" si="22"/>
        <v>0</v>
      </c>
      <c r="AE129" s="3" t="e">
        <f t="shared" si="23"/>
        <v>#N/A</v>
      </c>
      <c r="AF129" t="e">
        <f t="shared" si="24"/>
        <v>#N/A</v>
      </c>
      <c r="AG129" t="e">
        <f t="shared" si="25"/>
        <v>#N/A</v>
      </c>
    </row>
    <row r="130" spans="4:33">
      <c r="D130">
        <v>127</v>
      </c>
      <c r="E130" s="3">
        <v>2.2999999999999998</v>
      </c>
      <c r="F130" s="17">
        <f t="shared" si="21"/>
        <v>0</v>
      </c>
      <c r="G130" s="17">
        <f t="shared" si="16"/>
        <v>0</v>
      </c>
      <c r="I130" s="14" t="e">
        <f>IF(AD130=0,NA(),ROUND(AG130,PREFERENCES!$D$4))</f>
        <v>#N/A</v>
      </c>
      <c r="J130" s="14" t="e">
        <f>ROUND(E130*AG130,PREFERENCES!$D$5)</f>
        <v>#N/A</v>
      </c>
      <c r="K130" s="14" t="e">
        <f>IF(AD130=0,NA(),ROUND(AF130,PREFERENCES!$D$6))</f>
        <v>#N/A</v>
      </c>
      <c r="L130" s="14" t="e">
        <f>IF(J130=0,NA(),ROUND(AF130/J130,PREFERENCES!$D$7))</f>
        <v>#N/A</v>
      </c>
      <c r="M130" s="17" t="e">
        <f t="shared" si="17"/>
        <v>#N/A</v>
      </c>
      <c r="N130" s="14" t="e">
        <f>ROUND(IF($B$6=0,NA(),AF130/$B$6),PREFERENCES!$D$8)</f>
        <v>#N/A</v>
      </c>
      <c r="O130" s="14" t="e">
        <f>ROUND(IF(OR(K130=0,$B$6=0),NA(),$B$6/K130),PREFERENCES!$D$9)</f>
        <v>#N/A</v>
      </c>
      <c r="P130" s="14" t="e">
        <f>ROUND(IF(OR(K130=0,$B$6=0),NA(),$B$6/K130*100),PREFERENCES!$D$10)</f>
        <v>#N/A</v>
      </c>
      <c r="Q130" s="16" t="e">
        <f>IF((AF130*CHARACTERIZE!$I$3)=0,0,CEILING(CHARACTERIZE!$E$3/(AF130*CHARACTERIZE!$I$3),1)*$B$7)</f>
        <v>#N/A</v>
      </c>
      <c r="R130" s="17" t="e">
        <f>ROUND(Q130*E130*AG130/CHARACTERIZE!$M$3/$B$7, PREFERENCES!$D$5)</f>
        <v>#N/A</v>
      </c>
      <c r="S130" s="16" t="e">
        <f>ROUND(Q130*AF130*CHARACTERIZE!$I$3/$B$7,PREFERENCES!$D$6)</f>
        <v>#N/A</v>
      </c>
      <c r="T130" s="18" t="e">
        <f>ROUND(S130/Q130,PREFERENCES!$D$6)</f>
        <v>#N/A</v>
      </c>
      <c r="U130" s="15" t="e">
        <f>IF(R130=0,0,ROUND((AF130*CHARACTERIZE!$I$3)/(E130*AG130/CHARACTERIZE!$M$3),PREFERENCES!$D$7))</f>
        <v>#N/A</v>
      </c>
      <c r="V130" s="19" t="e">
        <f t="shared" si="18"/>
        <v>#N/A</v>
      </c>
      <c r="W130" s="15" t="e">
        <f t="shared" si="26"/>
        <v>#N/A</v>
      </c>
      <c r="X130" s="15" t="e">
        <f t="shared" si="27"/>
        <v>#N/A</v>
      </c>
      <c r="Y130" s="23" t="e">
        <f t="shared" si="28"/>
        <v>#N/A</v>
      </c>
      <c r="Z130" s="15" t="e">
        <f t="shared" si="19"/>
        <v>#N/A</v>
      </c>
      <c r="AA130" s="15" t="e">
        <f t="shared" si="20"/>
        <v>#N/A</v>
      </c>
      <c r="AB130" s="22"/>
      <c r="AC130" s="4"/>
      <c r="AD130" s="3">
        <f t="shared" si="22"/>
        <v>0</v>
      </c>
      <c r="AE130" s="3" t="e">
        <f t="shared" si="23"/>
        <v>#N/A</v>
      </c>
      <c r="AF130" t="e">
        <f t="shared" si="24"/>
        <v>#N/A</v>
      </c>
      <c r="AG130" t="e">
        <f t="shared" si="25"/>
        <v>#N/A</v>
      </c>
    </row>
    <row r="131" spans="4:33">
      <c r="D131">
        <v>128</v>
      </c>
      <c r="E131" s="3">
        <v>2.4</v>
      </c>
      <c r="F131" s="17">
        <f t="shared" si="21"/>
        <v>0</v>
      </c>
      <c r="G131" s="17">
        <f t="shared" si="16"/>
        <v>0</v>
      </c>
      <c r="I131" s="14" t="e">
        <f>IF(AD131=0,NA(),ROUND(AG131,PREFERENCES!$D$4))</f>
        <v>#N/A</v>
      </c>
      <c r="J131" s="14" t="e">
        <f>ROUND(E131*AG131,PREFERENCES!$D$5)</f>
        <v>#N/A</v>
      </c>
      <c r="K131" s="14" t="e">
        <f>IF(AD131=0,NA(),ROUND(AF131,PREFERENCES!$D$6))</f>
        <v>#N/A</v>
      </c>
      <c r="L131" s="14" t="e">
        <f>IF(J131=0,NA(),ROUND(AF131/J131,PREFERENCES!$D$7))</f>
        <v>#N/A</v>
      </c>
      <c r="M131" s="17" t="e">
        <f t="shared" si="17"/>
        <v>#N/A</v>
      </c>
      <c r="N131" s="14" t="e">
        <f>ROUND(IF($B$6=0,NA(),AF131/$B$6),PREFERENCES!$D$8)</f>
        <v>#N/A</v>
      </c>
      <c r="O131" s="14" t="e">
        <f>ROUND(IF(OR(K131=0,$B$6=0),NA(),$B$6/K131),PREFERENCES!$D$9)</f>
        <v>#N/A</v>
      </c>
      <c r="P131" s="14" t="e">
        <f>ROUND(IF(OR(K131=0,$B$6=0),NA(),$B$6/K131*100),PREFERENCES!$D$10)</f>
        <v>#N/A</v>
      </c>
      <c r="Q131" s="16" t="e">
        <f>IF((AF131*CHARACTERIZE!$I$3)=0,0,CEILING(CHARACTERIZE!$E$3/(AF131*CHARACTERIZE!$I$3),1)*$B$7)</f>
        <v>#N/A</v>
      </c>
      <c r="R131" s="17" t="e">
        <f>ROUND(Q131*E131*AG131/CHARACTERIZE!$M$3/$B$7, PREFERENCES!$D$5)</f>
        <v>#N/A</v>
      </c>
      <c r="S131" s="16" t="e">
        <f>ROUND(Q131*AF131*CHARACTERIZE!$I$3/$B$7,PREFERENCES!$D$6)</f>
        <v>#N/A</v>
      </c>
      <c r="T131" s="18" t="e">
        <f>ROUND(S131/Q131,PREFERENCES!$D$6)</f>
        <v>#N/A</v>
      </c>
      <c r="U131" s="15" t="e">
        <f>IF(R131=0,0,ROUND((AF131*CHARACTERIZE!$I$3)/(E131*AG131/CHARACTERIZE!$M$3),PREFERENCES!$D$7))</f>
        <v>#N/A</v>
      </c>
      <c r="V131" s="19" t="e">
        <f t="shared" si="18"/>
        <v>#N/A</v>
      </c>
      <c r="W131" s="15" t="e">
        <f t="shared" si="26"/>
        <v>#N/A</v>
      </c>
      <c r="X131" s="15" t="e">
        <f t="shared" si="27"/>
        <v>#N/A</v>
      </c>
      <c r="Y131" s="23" t="e">
        <f t="shared" si="28"/>
        <v>#N/A</v>
      </c>
      <c r="Z131" s="15" t="e">
        <f t="shared" si="19"/>
        <v>#N/A</v>
      </c>
      <c r="AA131" s="15" t="e">
        <f t="shared" si="20"/>
        <v>#N/A</v>
      </c>
      <c r="AB131" s="22"/>
      <c r="AC131" s="4"/>
      <c r="AD131" s="3">
        <f t="shared" si="22"/>
        <v>0</v>
      </c>
      <c r="AE131" s="3" t="e">
        <f t="shared" si="23"/>
        <v>#N/A</v>
      </c>
      <c r="AF131" t="e">
        <f t="shared" si="24"/>
        <v>#N/A</v>
      </c>
      <c r="AG131" t="e">
        <f t="shared" si="25"/>
        <v>#N/A</v>
      </c>
    </row>
    <row r="132" spans="4:33">
      <c r="D132">
        <v>129</v>
      </c>
      <c r="E132" s="3">
        <v>2.5</v>
      </c>
      <c r="F132" s="17">
        <f t="shared" si="21"/>
        <v>0</v>
      </c>
      <c r="G132" s="17">
        <f t="shared" ref="G132:G172" si="29">IF($E132&lt;$B$19,0,IF($E132&gt;$B$20,0,$B$22*$E132^3+$B$23*$E132^2+$B$24*$E132+$B$25))</f>
        <v>0</v>
      </c>
      <c r="I132" s="14" t="e">
        <f>IF(AD132=0,NA(),ROUND(AG132,PREFERENCES!$D$4))</f>
        <v>#N/A</v>
      </c>
      <c r="J132" s="14" t="e">
        <f>ROUND(E132*AG132,PREFERENCES!$D$5)</f>
        <v>#N/A</v>
      </c>
      <c r="K132" s="14" t="e">
        <f>IF(AD132=0,NA(),ROUND(AF132,PREFERENCES!$D$6))</f>
        <v>#N/A</v>
      </c>
      <c r="L132" s="14" t="e">
        <f>IF(J132=0,NA(),ROUND(AF132/J132,PREFERENCES!$D$7))</f>
        <v>#N/A</v>
      </c>
      <c r="M132" s="17" t="e">
        <f t="shared" ref="M132:M146" si="30">IF(AD132=0,NA(),ROUND((G132*AE132),3))</f>
        <v>#N/A</v>
      </c>
      <c r="N132" s="14" t="e">
        <f>ROUND(IF($B$6=0,NA(),AF132/$B$6),PREFERENCES!$D$8)</f>
        <v>#N/A</v>
      </c>
      <c r="O132" s="14" t="e">
        <f>ROUND(IF(OR(K132=0,$B$6=0),NA(),$B$6/K132),PREFERENCES!$D$9)</f>
        <v>#N/A</v>
      </c>
      <c r="P132" s="14" t="e">
        <f>ROUND(IF(OR(K132=0,$B$6=0),NA(),$B$6/K132*100),PREFERENCES!$D$10)</f>
        <v>#N/A</v>
      </c>
      <c r="Q132" s="16" t="e">
        <f>IF((AF132*CHARACTERIZE!$I$3)=0,0,CEILING(CHARACTERIZE!$E$3/(AF132*CHARACTERIZE!$I$3),1)*$B$7)</f>
        <v>#N/A</v>
      </c>
      <c r="R132" s="17" t="e">
        <f>ROUND(Q132*E132*AG132/CHARACTERIZE!$M$3/$B$7, PREFERENCES!$D$5)</f>
        <v>#N/A</v>
      </c>
      <c r="S132" s="16" t="e">
        <f>ROUND(Q132*AF132*CHARACTERIZE!$I$3/$B$7,PREFERENCES!$D$6)</f>
        <v>#N/A</v>
      </c>
      <c r="T132" s="18" t="e">
        <f>ROUND(S132/Q132,PREFERENCES!$D$6)</f>
        <v>#N/A</v>
      </c>
      <c r="U132" s="15" t="e">
        <f>IF(R132=0,0,ROUND((AF132*CHARACTERIZE!$I$3)/(E132*AG132/CHARACTERIZE!$M$3),PREFERENCES!$D$7))</f>
        <v>#N/A</v>
      </c>
      <c r="V132" s="19" t="e">
        <f t="shared" ref="V132:V146" si="31">Q132*$B$6/$B$7</f>
        <v>#N/A</v>
      </c>
      <c r="W132" s="15" t="e">
        <f t="shared" si="26"/>
        <v>#N/A</v>
      </c>
      <c r="X132" s="15" t="e">
        <f t="shared" si="27"/>
        <v>#N/A</v>
      </c>
      <c r="Y132" s="23" t="e">
        <f t="shared" si="28"/>
        <v>#N/A</v>
      </c>
      <c r="Z132" s="15" t="e">
        <f t="shared" ref="Z132:Z146" si="32">IF(AF132=0,NA(),ROUND(CHOOSE($B$39,NA(),NA(),NA(),EXP((LN(Y132/175.54))/-0.941),EXP((LN(Y132/175.54))/-0.941)),1))</f>
        <v>#N/A</v>
      </c>
      <c r="AA132" s="15" t="e">
        <f t="shared" ref="AA132:AA146" si="33">IF(AG132=0,NA(),ROUND(CHOOSE($B$39,NA(),NA(),NA(),Z132*645.16*0.0393700787,Z132*645.16*0.0393700787),0))</f>
        <v>#N/A</v>
      </c>
      <c r="AB132" s="22"/>
      <c r="AC132" s="4"/>
      <c r="AD132" s="3">
        <f t="shared" si="22"/>
        <v>0</v>
      </c>
      <c r="AE132" s="3" t="e">
        <f t="shared" si="23"/>
        <v>#N/A</v>
      </c>
      <c r="AF132" t="e">
        <f t="shared" si="24"/>
        <v>#N/A</v>
      </c>
      <c r="AG132" t="e">
        <f t="shared" si="25"/>
        <v>#N/A</v>
      </c>
    </row>
    <row r="133" spans="4:33">
      <c r="D133">
        <v>130</v>
      </c>
      <c r="E133" s="3">
        <v>2.6</v>
      </c>
      <c r="F133" s="17">
        <f t="shared" ref="F133:F172" si="34">IF($E133&lt;$B$19,0,IF($E133&gt;$B$20,0,$B$27*$E133^3+$B$28*$E133^2+$B$29*$E133+$B$30+$B$16))</f>
        <v>0</v>
      </c>
      <c r="G133" s="17">
        <f t="shared" si="29"/>
        <v>0</v>
      </c>
      <c r="I133" s="14" t="e">
        <f>IF(AD133=0,NA(),ROUND(AG133,PREFERENCES!$D$4))</f>
        <v>#N/A</v>
      </c>
      <c r="J133" s="14" t="e">
        <f>ROUND(E133*AG133,PREFERENCES!$D$5)</f>
        <v>#N/A</v>
      </c>
      <c r="K133" s="14" t="e">
        <f>IF(AD133=0,NA(),ROUND(AF133,PREFERENCES!$D$6))</f>
        <v>#N/A</v>
      </c>
      <c r="L133" s="14" t="e">
        <f>IF(J133=0,NA(),ROUND(AF133/J133,PREFERENCES!$D$7))</f>
        <v>#N/A</v>
      </c>
      <c r="M133" s="17" t="e">
        <f t="shared" si="30"/>
        <v>#N/A</v>
      </c>
      <c r="N133" s="14" t="e">
        <f>ROUND(IF($B$6=0,NA(),AF133/$B$6),PREFERENCES!$D$8)</f>
        <v>#N/A</v>
      </c>
      <c r="O133" s="14" t="e">
        <f>ROUND(IF(OR(K133=0,$B$6=0),NA(),$B$6/K133),PREFERENCES!$D$9)</f>
        <v>#N/A</v>
      </c>
      <c r="P133" s="14" t="e">
        <f>ROUND(IF(OR(K133=0,$B$6=0),NA(),$B$6/K133*100),PREFERENCES!$D$10)</f>
        <v>#N/A</v>
      </c>
      <c r="Q133" s="16" t="e">
        <f>IF((AF133*CHARACTERIZE!$I$3)=0,0,CEILING(CHARACTERIZE!$E$3/(AF133*CHARACTERIZE!$I$3),1)*$B$7)</f>
        <v>#N/A</v>
      </c>
      <c r="R133" s="17" t="e">
        <f>ROUND(Q133*E133*AG133/CHARACTERIZE!$M$3/$B$7, PREFERENCES!$D$5)</f>
        <v>#N/A</v>
      </c>
      <c r="S133" s="16" t="e">
        <f>ROUND(Q133*AF133*CHARACTERIZE!$I$3/$B$7,PREFERENCES!$D$6)</f>
        <v>#N/A</v>
      </c>
      <c r="T133" s="18" t="e">
        <f>ROUND(S133/Q133,PREFERENCES!$D$6)</f>
        <v>#N/A</v>
      </c>
      <c r="U133" s="15" t="e">
        <f>IF(R133=0,0,ROUND((AF133*CHARACTERIZE!$I$3)/(E133*AG133/CHARACTERIZE!$M$3),PREFERENCES!$D$7))</f>
        <v>#N/A</v>
      </c>
      <c r="V133" s="19" t="e">
        <f t="shared" si="31"/>
        <v>#N/A</v>
      </c>
      <c r="W133" s="15" t="e">
        <f t="shared" si="26"/>
        <v>#N/A</v>
      </c>
      <c r="X133" s="15" t="e">
        <f t="shared" si="27"/>
        <v>#N/A</v>
      </c>
      <c r="Y133" s="23" t="e">
        <f t="shared" si="28"/>
        <v>#N/A</v>
      </c>
      <c r="Z133" s="15" t="e">
        <f t="shared" si="32"/>
        <v>#N/A</v>
      </c>
      <c r="AA133" s="15" t="e">
        <f t="shared" si="33"/>
        <v>#N/A</v>
      </c>
      <c r="AB133" s="22"/>
      <c r="AC133" s="4"/>
      <c r="AD133" s="3">
        <f t="shared" ref="AD133:AD157" si="35">IF(F133=0,0,E133*(F133+($B$9-$B$33)*$B$34))</f>
        <v>0</v>
      </c>
      <c r="AE133" s="3" t="e">
        <f t="shared" ref="AE133:AE146" si="36">1+(W133-$B$33)*$B$32</f>
        <v>#N/A</v>
      </c>
      <c r="AF133" t="e">
        <f t="shared" ref="AF133:AF146" si="37">G133*AE133*$B$5*$B$7</f>
        <v>#N/A</v>
      </c>
      <c r="AG133" t="e">
        <f t="shared" ref="AG133:AG146" si="38">(F133+(W133-$B$33)*$B$34)*$B$7</f>
        <v>#N/A</v>
      </c>
    </row>
    <row r="134" spans="4:33">
      <c r="D134">
        <v>131</v>
      </c>
      <c r="E134" s="3">
        <v>2.7</v>
      </c>
      <c r="F134" s="17">
        <f t="shared" si="34"/>
        <v>0</v>
      </c>
      <c r="G134" s="17">
        <f t="shared" si="29"/>
        <v>0</v>
      </c>
      <c r="I134" s="14" t="e">
        <f>IF(AD134=0,NA(),ROUND(AG134,PREFERENCES!$D$4))</f>
        <v>#N/A</v>
      </c>
      <c r="J134" s="14" t="e">
        <f>ROUND(E134*AG134,PREFERENCES!$D$5)</f>
        <v>#N/A</v>
      </c>
      <c r="K134" s="14" t="e">
        <f>IF(AD134=0,NA(),ROUND(AF134,PREFERENCES!$D$6))</f>
        <v>#N/A</v>
      </c>
      <c r="L134" s="14" t="e">
        <f>IF(J134=0,NA(),ROUND(AF134/J134,PREFERENCES!$D$7))</f>
        <v>#N/A</v>
      </c>
      <c r="M134" s="17" t="e">
        <f t="shared" si="30"/>
        <v>#N/A</v>
      </c>
      <c r="N134" s="14" t="e">
        <f>ROUND(IF($B$6=0,NA(),AF134/$B$6),PREFERENCES!$D$8)</f>
        <v>#N/A</v>
      </c>
      <c r="O134" s="14" t="e">
        <f>ROUND(IF(OR(K134=0,$B$6=0),NA(),$B$6/K134),PREFERENCES!$D$9)</f>
        <v>#N/A</v>
      </c>
      <c r="P134" s="14" t="e">
        <f>ROUND(IF(OR(K134=0,$B$6=0),NA(),$B$6/K134*100),PREFERENCES!$D$10)</f>
        <v>#N/A</v>
      </c>
      <c r="Q134" s="16" t="e">
        <f>IF((AF134*CHARACTERIZE!$I$3)=0,0,CEILING(CHARACTERIZE!$E$3/(AF134*CHARACTERIZE!$I$3),1)*$B$7)</f>
        <v>#N/A</v>
      </c>
      <c r="R134" s="17" t="e">
        <f>ROUND(Q134*E134*AG134/CHARACTERIZE!$M$3/$B$7, PREFERENCES!$D$5)</f>
        <v>#N/A</v>
      </c>
      <c r="S134" s="16" t="e">
        <f>ROUND(Q134*AF134*CHARACTERIZE!$I$3/$B$7,PREFERENCES!$D$6)</f>
        <v>#N/A</v>
      </c>
      <c r="T134" s="18" t="e">
        <f>ROUND(S134/Q134,PREFERENCES!$D$6)</f>
        <v>#N/A</v>
      </c>
      <c r="U134" s="15" t="e">
        <f>IF(R134=0,0,ROUND((AF134*CHARACTERIZE!$I$3)/(E134*AG134/CHARACTERIZE!$M$3),PREFERENCES!$D$7))</f>
        <v>#N/A</v>
      </c>
      <c r="V134" s="19" t="e">
        <f t="shared" si="31"/>
        <v>#N/A</v>
      </c>
      <c r="W134" s="15" t="e">
        <f t="shared" si="26"/>
        <v>#N/A</v>
      </c>
      <c r="X134" s="15" t="e">
        <f t="shared" si="27"/>
        <v>#N/A</v>
      </c>
      <c r="Y134" s="23" t="e">
        <f t="shared" si="28"/>
        <v>#N/A</v>
      </c>
      <c r="Z134" s="15" t="e">
        <f t="shared" si="32"/>
        <v>#N/A</v>
      </c>
      <c r="AA134" s="15" t="e">
        <f t="shared" si="33"/>
        <v>#N/A</v>
      </c>
      <c r="AB134" s="22"/>
      <c r="AC134" s="4"/>
      <c r="AD134" s="3">
        <f t="shared" si="35"/>
        <v>0</v>
      </c>
      <c r="AE134" s="3" t="e">
        <f t="shared" si="36"/>
        <v>#N/A</v>
      </c>
      <c r="AF134" t="e">
        <f t="shared" si="37"/>
        <v>#N/A</v>
      </c>
      <c r="AG134" t="e">
        <f t="shared" si="38"/>
        <v>#N/A</v>
      </c>
    </row>
    <row r="135" spans="4:33">
      <c r="D135">
        <v>132</v>
      </c>
      <c r="E135" s="3">
        <v>2.8</v>
      </c>
      <c r="F135" s="17">
        <f t="shared" si="34"/>
        <v>0</v>
      </c>
      <c r="G135" s="17">
        <f t="shared" si="29"/>
        <v>0</v>
      </c>
      <c r="I135" s="14" t="e">
        <f>IF(AD135=0,NA(),ROUND(AG135,PREFERENCES!$D$4))</f>
        <v>#N/A</v>
      </c>
      <c r="J135" s="14" t="e">
        <f>ROUND(E135*AG135,PREFERENCES!$D$5)</f>
        <v>#N/A</v>
      </c>
      <c r="K135" s="14" t="e">
        <f>IF(AD135=0,NA(),ROUND(AF135,PREFERENCES!$D$6))</f>
        <v>#N/A</v>
      </c>
      <c r="L135" s="14" t="e">
        <f>IF(J135=0,NA(),ROUND(AF135/J135,PREFERENCES!$D$7))</f>
        <v>#N/A</v>
      </c>
      <c r="M135" s="17" t="e">
        <f t="shared" si="30"/>
        <v>#N/A</v>
      </c>
      <c r="N135" s="14" t="e">
        <f>ROUND(IF($B$6=0,NA(),AF135/$B$6),PREFERENCES!$D$8)</f>
        <v>#N/A</v>
      </c>
      <c r="O135" s="14" t="e">
        <f>ROUND(IF(OR(K135=0,$B$6=0),NA(),$B$6/K135),PREFERENCES!$D$9)</f>
        <v>#N/A</v>
      </c>
      <c r="P135" s="14" t="e">
        <f>ROUND(IF(OR(K135=0,$B$6=0),NA(),$B$6/K135*100),PREFERENCES!$D$10)</f>
        <v>#N/A</v>
      </c>
      <c r="Q135" s="16" t="e">
        <f>IF((AF135*CHARACTERIZE!$I$3)=0,0,CEILING(CHARACTERIZE!$E$3/(AF135*CHARACTERIZE!$I$3),1)*$B$7)</f>
        <v>#N/A</v>
      </c>
      <c r="R135" s="17" t="e">
        <f>ROUND(Q135*E135*AG135/CHARACTERIZE!$M$3/$B$7, PREFERENCES!$D$5)</f>
        <v>#N/A</v>
      </c>
      <c r="S135" s="16" t="e">
        <f>ROUND(Q135*AF135*CHARACTERIZE!$I$3/$B$7,PREFERENCES!$D$6)</f>
        <v>#N/A</v>
      </c>
      <c r="T135" s="18" t="e">
        <f>ROUND(S135/Q135,PREFERENCES!$D$6)</f>
        <v>#N/A</v>
      </c>
      <c r="U135" s="15" t="e">
        <f>IF(R135=0,0,ROUND((AF135*CHARACTERIZE!$I$3)/(E135*AG135/CHARACTERIZE!$M$3),PREFERENCES!$D$7))</f>
        <v>#N/A</v>
      </c>
      <c r="V135" s="19" t="e">
        <f t="shared" si="31"/>
        <v>#N/A</v>
      </c>
      <c r="W135" s="15" t="e">
        <f t="shared" si="26"/>
        <v>#N/A</v>
      </c>
      <c r="X135" s="15" t="e">
        <f t="shared" si="27"/>
        <v>#N/A</v>
      </c>
      <c r="Y135" s="23" t="e">
        <f t="shared" si="28"/>
        <v>#N/A</v>
      </c>
      <c r="Z135" s="15" t="e">
        <f t="shared" si="32"/>
        <v>#N/A</v>
      </c>
      <c r="AA135" s="15" t="e">
        <f t="shared" si="33"/>
        <v>#N/A</v>
      </c>
      <c r="AB135" s="22"/>
      <c r="AC135" s="4"/>
      <c r="AD135" s="3">
        <f t="shared" si="35"/>
        <v>0</v>
      </c>
      <c r="AE135" s="3" t="e">
        <f t="shared" si="36"/>
        <v>#N/A</v>
      </c>
      <c r="AF135" t="e">
        <f t="shared" si="37"/>
        <v>#N/A</v>
      </c>
      <c r="AG135" t="e">
        <f t="shared" si="38"/>
        <v>#N/A</v>
      </c>
    </row>
    <row r="136" spans="4:33">
      <c r="D136">
        <v>133</v>
      </c>
      <c r="E136" s="3">
        <v>2.9</v>
      </c>
      <c r="F136" s="17">
        <f t="shared" si="34"/>
        <v>0</v>
      </c>
      <c r="G136" s="17">
        <f t="shared" si="29"/>
        <v>0</v>
      </c>
      <c r="I136" s="14" t="e">
        <f>IF(AD136=0,NA(),ROUND(AG136,PREFERENCES!$D$4))</f>
        <v>#N/A</v>
      </c>
      <c r="J136" s="14" t="e">
        <f>ROUND(E136*AG136,PREFERENCES!$D$5)</f>
        <v>#N/A</v>
      </c>
      <c r="K136" s="14" t="e">
        <f>IF(AD136=0,NA(),ROUND(AF136,PREFERENCES!$D$6))</f>
        <v>#N/A</v>
      </c>
      <c r="L136" s="14" t="e">
        <f>IF(J136=0,NA(),ROUND(AF136/J136,PREFERENCES!$D$7))</f>
        <v>#N/A</v>
      </c>
      <c r="M136" s="17" t="e">
        <f t="shared" si="30"/>
        <v>#N/A</v>
      </c>
      <c r="N136" s="14" t="e">
        <f>ROUND(IF($B$6=0,NA(),AF136/$B$6),PREFERENCES!$D$8)</f>
        <v>#N/A</v>
      </c>
      <c r="O136" s="14" t="e">
        <f>ROUND(IF(OR(K136=0,$B$6=0),NA(),$B$6/K136),PREFERENCES!$D$9)</f>
        <v>#N/A</v>
      </c>
      <c r="P136" s="14" t="e">
        <f>ROUND(IF(OR(K136=0,$B$6=0),NA(),$B$6/K136*100),PREFERENCES!$D$10)</f>
        <v>#N/A</v>
      </c>
      <c r="Q136" s="16" t="e">
        <f>IF((AF136*CHARACTERIZE!$I$3)=0,0,CEILING(CHARACTERIZE!$E$3/(AF136*CHARACTERIZE!$I$3),1)*$B$7)</f>
        <v>#N/A</v>
      </c>
      <c r="R136" s="17" t="e">
        <f>ROUND(Q136*E136*AG136/CHARACTERIZE!$M$3/$B$7, PREFERENCES!$D$5)</f>
        <v>#N/A</v>
      </c>
      <c r="S136" s="16" t="e">
        <f>ROUND(Q136*AF136*CHARACTERIZE!$I$3/$B$7,PREFERENCES!$D$6)</f>
        <v>#N/A</v>
      </c>
      <c r="T136" s="18" t="e">
        <f>ROUND(S136/Q136,PREFERENCES!$D$6)</f>
        <v>#N/A</v>
      </c>
      <c r="U136" s="15" t="e">
        <f>IF(R136=0,0,ROUND((AF136*CHARACTERIZE!$I$3)/(E136*AG136/CHARACTERIZE!$M$3),PREFERENCES!$D$7))</f>
        <v>#N/A</v>
      </c>
      <c r="V136" s="19" t="e">
        <f t="shared" si="31"/>
        <v>#N/A</v>
      </c>
      <c r="W136" s="15" t="e">
        <f t="shared" si="26"/>
        <v>#N/A</v>
      </c>
      <c r="X136" s="15" t="e">
        <f t="shared" si="27"/>
        <v>#N/A</v>
      </c>
      <c r="Y136" s="23" t="e">
        <f t="shared" si="28"/>
        <v>#N/A</v>
      </c>
      <c r="Z136" s="15" t="e">
        <f t="shared" si="32"/>
        <v>#N/A</v>
      </c>
      <c r="AA136" s="15" t="e">
        <f t="shared" si="33"/>
        <v>#N/A</v>
      </c>
      <c r="AB136" s="22"/>
      <c r="AC136" s="4"/>
      <c r="AD136" s="3">
        <f t="shared" si="35"/>
        <v>0</v>
      </c>
      <c r="AE136" s="3" t="e">
        <f t="shared" si="36"/>
        <v>#N/A</v>
      </c>
      <c r="AF136" t="e">
        <f t="shared" si="37"/>
        <v>#N/A</v>
      </c>
      <c r="AG136" t="e">
        <f t="shared" si="38"/>
        <v>#N/A</v>
      </c>
    </row>
    <row r="137" spans="4:33">
      <c r="D137">
        <v>134</v>
      </c>
      <c r="E137" s="3">
        <v>3</v>
      </c>
      <c r="F137" s="17">
        <f t="shared" si="34"/>
        <v>0</v>
      </c>
      <c r="G137" s="17">
        <f t="shared" si="29"/>
        <v>0</v>
      </c>
      <c r="I137" s="14" t="e">
        <f>IF(AD137=0,NA(),ROUND(AG137,PREFERENCES!$D$4))</f>
        <v>#N/A</v>
      </c>
      <c r="J137" s="14" t="e">
        <f>ROUND(E137*AG137,PREFERENCES!$D$5)</f>
        <v>#N/A</v>
      </c>
      <c r="K137" s="14" t="e">
        <f>IF(AD137=0,NA(),ROUND(AF137,PREFERENCES!$D$6))</f>
        <v>#N/A</v>
      </c>
      <c r="L137" s="14" t="e">
        <f>IF(J137=0,NA(),ROUND(AF137/J137,PREFERENCES!$D$7))</f>
        <v>#N/A</v>
      </c>
      <c r="M137" s="17" t="e">
        <f t="shared" si="30"/>
        <v>#N/A</v>
      </c>
      <c r="N137" s="14" t="e">
        <f>ROUND(IF($B$6=0,NA(),AF137/$B$6),PREFERENCES!$D$8)</f>
        <v>#N/A</v>
      </c>
      <c r="O137" s="14" t="e">
        <f>ROUND(IF(OR(K137=0,$B$6=0),NA(),$B$6/K137),PREFERENCES!$D$9)</f>
        <v>#N/A</v>
      </c>
      <c r="P137" s="14" t="e">
        <f>ROUND(IF(OR(K137=0,$B$6=0),NA(),$B$6/K137*100),PREFERENCES!$D$10)</f>
        <v>#N/A</v>
      </c>
      <c r="Q137" s="16" t="e">
        <f>IF((AF137*CHARACTERIZE!$I$3)=0,0,CEILING(CHARACTERIZE!$E$3/(AF137*CHARACTERIZE!$I$3),1)*$B$7)</f>
        <v>#N/A</v>
      </c>
      <c r="R137" s="17" t="e">
        <f>ROUND(Q137*E137*AG137/CHARACTERIZE!$M$3/$B$7, PREFERENCES!$D$5)</f>
        <v>#N/A</v>
      </c>
      <c r="S137" s="16" t="e">
        <f>ROUND(Q137*AF137*CHARACTERIZE!$I$3/$B$7,PREFERENCES!$D$6)</f>
        <v>#N/A</v>
      </c>
      <c r="T137" s="18" t="e">
        <f>ROUND(S137/Q137,PREFERENCES!$D$6)</f>
        <v>#N/A</v>
      </c>
      <c r="U137" s="15" t="e">
        <f>IF(R137=0,0,ROUND((AF137*CHARACTERIZE!$I$3)/(E137*AG137/CHARACTERIZE!$M$3),PREFERENCES!$D$7))</f>
        <v>#N/A</v>
      </c>
      <c r="V137" s="19" t="e">
        <f t="shared" si="31"/>
        <v>#N/A</v>
      </c>
      <c r="W137" s="15" t="e">
        <f t="shared" si="26"/>
        <v>#N/A</v>
      </c>
      <c r="X137" s="15" t="e">
        <f t="shared" si="27"/>
        <v>#N/A</v>
      </c>
      <c r="Y137" s="23" t="e">
        <f t="shared" si="28"/>
        <v>#N/A</v>
      </c>
      <c r="Z137" s="15" t="e">
        <f t="shared" si="32"/>
        <v>#N/A</v>
      </c>
      <c r="AA137" s="15" t="e">
        <f t="shared" si="33"/>
        <v>#N/A</v>
      </c>
      <c r="AB137" s="22"/>
      <c r="AC137" s="4"/>
      <c r="AD137" s="3">
        <f t="shared" si="35"/>
        <v>0</v>
      </c>
      <c r="AE137" s="3" t="e">
        <f t="shared" si="36"/>
        <v>#N/A</v>
      </c>
      <c r="AF137" t="e">
        <f t="shared" si="37"/>
        <v>#N/A</v>
      </c>
      <c r="AG137" t="e">
        <f t="shared" si="38"/>
        <v>#N/A</v>
      </c>
    </row>
    <row r="138" spans="4:33">
      <c r="D138">
        <v>135</v>
      </c>
      <c r="E138" s="3">
        <v>3.1</v>
      </c>
      <c r="F138" s="17">
        <f t="shared" si="34"/>
        <v>0</v>
      </c>
      <c r="G138" s="17">
        <f t="shared" si="29"/>
        <v>0</v>
      </c>
      <c r="I138" s="14" t="e">
        <f>IF(AD138=0,NA(),ROUND(AG138,PREFERENCES!$D$4))</f>
        <v>#N/A</v>
      </c>
      <c r="J138" s="14" t="e">
        <f>ROUND(E138*AG138,PREFERENCES!$D$5)</f>
        <v>#N/A</v>
      </c>
      <c r="K138" s="14" t="e">
        <f>IF(AD138=0,NA(),ROUND(AF138,PREFERENCES!$D$6))</f>
        <v>#N/A</v>
      </c>
      <c r="L138" s="14" t="e">
        <f>IF(J138=0,NA(),ROUND(AF138/J138,PREFERENCES!$D$7))</f>
        <v>#N/A</v>
      </c>
      <c r="M138" s="17" t="e">
        <f t="shared" si="30"/>
        <v>#N/A</v>
      </c>
      <c r="N138" s="14" t="e">
        <f>ROUND(IF($B$6=0,NA(),AF138/$B$6),PREFERENCES!$D$8)</f>
        <v>#N/A</v>
      </c>
      <c r="O138" s="14" t="e">
        <f>ROUND(IF(OR(K138=0,$B$6=0),NA(),$B$6/K138),PREFERENCES!$D$9)</f>
        <v>#N/A</v>
      </c>
      <c r="P138" s="14" t="e">
        <f>ROUND(IF(OR(K138=0,$B$6=0),NA(),$B$6/K138*100),PREFERENCES!$D$10)</f>
        <v>#N/A</v>
      </c>
      <c r="Q138" s="16" t="e">
        <f>IF((AF138*CHARACTERIZE!$I$3)=0,0,CEILING(CHARACTERIZE!$E$3/(AF138*CHARACTERIZE!$I$3),1)*$B$7)</f>
        <v>#N/A</v>
      </c>
      <c r="R138" s="17" t="e">
        <f>ROUND(Q138*E138*AG138/CHARACTERIZE!$M$3/$B$7, PREFERENCES!$D$5)</f>
        <v>#N/A</v>
      </c>
      <c r="S138" s="16" t="e">
        <f>ROUND(Q138*AF138*CHARACTERIZE!$I$3/$B$7,PREFERENCES!$D$6)</f>
        <v>#N/A</v>
      </c>
      <c r="T138" s="18" t="e">
        <f>ROUND(S138/Q138,PREFERENCES!$D$6)</f>
        <v>#N/A</v>
      </c>
      <c r="U138" s="15" t="e">
        <f>IF(R138=0,0,ROUND((AF138*CHARACTERIZE!$I$3)/(E138*AG138/CHARACTERIZE!$M$3),PREFERENCES!$D$7))</f>
        <v>#N/A</v>
      </c>
      <c r="V138" s="19" t="e">
        <f t="shared" si="31"/>
        <v>#N/A</v>
      </c>
      <c r="W138" s="15" t="e">
        <f t="shared" si="26"/>
        <v>#N/A</v>
      </c>
      <c r="X138" s="15" t="e">
        <f t="shared" si="27"/>
        <v>#N/A</v>
      </c>
      <c r="Y138" s="23" t="e">
        <f t="shared" si="28"/>
        <v>#N/A</v>
      </c>
      <c r="Z138" s="15" t="e">
        <f t="shared" si="32"/>
        <v>#N/A</v>
      </c>
      <c r="AA138" s="15" t="e">
        <f t="shared" si="33"/>
        <v>#N/A</v>
      </c>
      <c r="AB138" s="22"/>
      <c r="AC138" s="4"/>
      <c r="AD138" s="3">
        <f t="shared" si="35"/>
        <v>0</v>
      </c>
      <c r="AE138" s="3" t="e">
        <f t="shared" si="36"/>
        <v>#N/A</v>
      </c>
      <c r="AF138" t="e">
        <f t="shared" si="37"/>
        <v>#N/A</v>
      </c>
      <c r="AG138" t="e">
        <f t="shared" si="38"/>
        <v>#N/A</v>
      </c>
    </row>
    <row r="139" spans="4:33">
      <c r="D139">
        <v>136</v>
      </c>
      <c r="E139" s="3">
        <v>3.2</v>
      </c>
      <c r="F139" s="17">
        <f t="shared" si="34"/>
        <v>0</v>
      </c>
      <c r="G139" s="17">
        <f t="shared" si="29"/>
        <v>0</v>
      </c>
      <c r="I139" s="14" t="e">
        <f>IF(AD139=0,NA(),ROUND(AG139,PREFERENCES!$D$4))</f>
        <v>#N/A</v>
      </c>
      <c r="J139" s="14" t="e">
        <f>ROUND(E139*AG139,PREFERENCES!$D$5)</f>
        <v>#N/A</v>
      </c>
      <c r="K139" s="14" t="e">
        <f>IF(AD139=0,NA(),ROUND(AF139,PREFERENCES!$D$6))</f>
        <v>#N/A</v>
      </c>
      <c r="L139" s="14" t="e">
        <f>IF(J139=0,NA(),ROUND(AF139/J139,PREFERENCES!$D$7))</f>
        <v>#N/A</v>
      </c>
      <c r="M139" s="17" t="e">
        <f t="shared" si="30"/>
        <v>#N/A</v>
      </c>
      <c r="N139" s="14" t="e">
        <f>ROUND(IF($B$6=0,NA(),AF139/$B$6),PREFERENCES!$D$8)</f>
        <v>#N/A</v>
      </c>
      <c r="O139" s="14" t="e">
        <f>ROUND(IF(OR(K139=0,$B$6=0),NA(),$B$6/K139),PREFERENCES!$D$9)</f>
        <v>#N/A</v>
      </c>
      <c r="P139" s="14" t="e">
        <f>ROUND(IF(OR(K139=0,$B$6=0),NA(),$B$6/K139*100),PREFERENCES!$D$10)</f>
        <v>#N/A</v>
      </c>
      <c r="Q139" s="16" t="e">
        <f>IF((AF139*CHARACTERIZE!$I$3)=0,0,CEILING(CHARACTERIZE!$E$3/(AF139*CHARACTERIZE!$I$3),1)*$B$7)</f>
        <v>#N/A</v>
      </c>
      <c r="R139" s="17" t="e">
        <f>ROUND(Q139*E139*AG139/CHARACTERIZE!$M$3/$B$7, PREFERENCES!$D$5)</f>
        <v>#N/A</v>
      </c>
      <c r="S139" s="16" t="e">
        <f>ROUND(Q139*AF139*CHARACTERIZE!$I$3/$B$7,PREFERENCES!$D$6)</f>
        <v>#N/A</v>
      </c>
      <c r="T139" s="18" t="e">
        <f>ROUND(S139/Q139,PREFERENCES!$D$6)</f>
        <v>#N/A</v>
      </c>
      <c r="U139" s="15" t="e">
        <f>IF(R139=0,0,ROUND((AF139*CHARACTERIZE!$I$3)/(E139*AG139/CHARACTERIZE!$M$3),PREFERENCES!$D$7))</f>
        <v>#N/A</v>
      </c>
      <c r="V139" s="19" t="e">
        <f t="shared" si="31"/>
        <v>#N/A</v>
      </c>
      <c r="W139" s="15" t="e">
        <f t="shared" si="26"/>
        <v>#N/A</v>
      </c>
      <c r="X139" s="15" t="e">
        <f t="shared" si="27"/>
        <v>#N/A</v>
      </c>
      <c r="Y139" s="23" t="e">
        <f t="shared" si="28"/>
        <v>#N/A</v>
      </c>
      <c r="Z139" s="15" t="e">
        <f t="shared" si="32"/>
        <v>#N/A</v>
      </c>
      <c r="AA139" s="15" t="e">
        <f t="shared" si="33"/>
        <v>#N/A</v>
      </c>
      <c r="AB139" s="22"/>
      <c r="AC139" s="4"/>
      <c r="AD139" s="3">
        <f t="shared" si="35"/>
        <v>0</v>
      </c>
      <c r="AE139" s="3" t="e">
        <f t="shared" si="36"/>
        <v>#N/A</v>
      </c>
      <c r="AF139" t="e">
        <f t="shared" si="37"/>
        <v>#N/A</v>
      </c>
      <c r="AG139" t="e">
        <f t="shared" si="38"/>
        <v>#N/A</v>
      </c>
    </row>
    <row r="140" spans="4:33">
      <c r="D140">
        <v>137</v>
      </c>
      <c r="E140" s="3">
        <v>3.3</v>
      </c>
      <c r="F140" s="17">
        <f t="shared" si="34"/>
        <v>0</v>
      </c>
      <c r="G140" s="17">
        <f t="shared" si="29"/>
        <v>0</v>
      </c>
      <c r="I140" s="14" t="e">
        <f>IF(AD140=0,NA(),ROUND(AG140,PREFERENCES!$D$4))</f>
        <v>#N/A</v>
      </c>
      <c r="J140" s="14" t="e">
        <f>ROUND(E140*AG140,PREFERENCES!$D$5)</f>
        <v>#N/A</v>
      </c>
      <c r="K140" s="14" t="e">
        <f>IF(AD140=0,NA(),ROUND(AF140,PREFERENCES!$D$6))</f>
        <v>#N/A</v>
      </c>
      <c r="L140" s="14" t="e">
        <f>IF(J140=0,NA(),ROUND(AF140/J140,PREFERENCES!$D$7))</f>
        <v>#N/A</v>
      </c>
      <c r="M140" s="17" t="e">
        <f t="shared" si="30"/>
        <v>#N/A</v>
      </c>
      <c r="N140" s="14" t="e">
        <f>ROUND(IF($B$6=0,NA(),AF140/$B$6),PREFERENCES!$D$8)</f>
        <v>#N/A</v>
      </c>
      <c r="O140" s="14" t="e">
        <f>ROUND(IF(OR(K140=0,$B$6=0),NA(),$B$6/K140),PREFERENCES!$D$9)</f>
        <v>#N/A</v>
      </c>
      <c r="P140" s="14" t="e">
        <f>ROUND(IF(OR(K140=0,$B$6=0),NA(),$B$6/K140*100),PREFERENCES!$D$10)</f>
        <v>#N/A</v>
      </c>
      <c r="Q140" s="16" t="e">
        <f>IF((AF140*CHARACTERIZE!$I$3)=0,0,CEILING(CHARACTERIZE!$E$3/(AF140*CHARACTERIZE!$I$3),1)*$B$7)</f>
        <v>#N/A</v>
      </c>
      <c r="R140" s="17" t="e">
        <f>ROUND(Q140*E140*AG140/CHARACTERIZE!$M$3/$B$7, PREFERENCES!$D$5)</f>
        <v>#N/A</v>
      </c>
      <c r="S140" s="16" t="e">
        <f>ROUND(Q140*AF140*CHARACTERIZE!$I$3/$B$7,PREFERENCES!$D$6)</f>
        <v>#N/A</v>
      </c>
      <c r="T140" s="18" t="e">
        <f>ROUND(S140/Q140,PREFERENCES!$D$6)</f>
        <v>#N/A</v>
      </c>
      <c r="U140" s="15" t="e">
        <f>IF(R140=0,0,ROUND((AF140*CHARACTERIZE!$I$3)/(E140*AG140/CHARACTERIZE!$M$3),PREFERENCES!$D$7))</f>
        <v>#N/A</v>
      </c>
      <c r="V140" s="19" t="e">
        <f t="shared" si="31"/>
        <v>#N/A</v>
      </c>
      <c r="W140" s="15" t="e">
        <f t="shared" si="26"/>
        <v>#N/A</v>
      </c>
      <c r="X140" s="15" t="e">
        <f t="shared" si="27"/>
        <v>#N/A</v>
      </c>
      <c r="Y140" s="23" t="e">
        <f t="shared" si="28"/>
        <v>#N/A</v>
      </c>
      <c r="Z140" s="15" t="e">
        <f t="shared" si="32"/>
        <v>#N/A</v>
      </c>
      <c r="AA140" s="15" t="e">
        <f t="shared" si="33"/>
        <v>#N/A</v>
      </c>
      <c r="AB140" s="22"/>
      <c r="AC140" s="4"/>
      <c r="AD140" s="3">
        <f t="shared" si="35"/>
        <v>0</v>
      </c>
      <c r="AE140" s="3" t="e">
        <f t="shared" si="36"/>
        <v>#N/A</v>
      </c>
      <c r="AF140" t="e">
        <f t="shared" si="37"/>
        <v>#N/A</v>
      </c>
      <c r="AG140" t="e">
        <f t="shared" si="38"/>
        <v>#N/A</v>
      </c>
    </row>
    <row r="141" spans="4:33">
      <c r="D141">
        <v>138</v>
      </c>
      <c r="E141" s="3">
        <v>3.4</v>
      </c>
      <c r="F141" s="17">
        <f t="shared" si="34"/>
        <v>0</v>
      </c>
      <c r="G141" s="17">
        <f t="shared" si="29"/>
        <v>0</v>
      </c>
      <c r="I141" s="14" t="e">
        <f>IF(AD141=0,NA(),ROUND(AG141,PREFERENCES!$D$4))</f>
        <v>#N/A</v>
      </c>
      <c r="J141" s="14" t="e">
        <f>ROUND(E141*AG141,PREFERENCES!$D$5)</f>
        <v>#N/A</v>
      </c>
      <c r="K141" s="14" t="e">
        <f>IF(AD141=0,NA(),ROUND(AF141,PREFERENCES!$D$6))</f>
        <v>#N/A</v>
      </c>
      <c r="L141" s="14" t="e">
        <f>IF(J141=0,NA(),ROUND(AF141/J141,PREFERENCES!$D$7))</f>
        <v>#N/A</v>
      </c>
      <c r="M141" s="17" t="e">
        <f t="shared" si="30"/>
        <v>#N/A</v>
      </c>
      <c r="N141" s="14" t="e">
        <f>ROUND(IF($B$6=0,NA(),AF141/$B$6),PREFERENCES!$D$8)</f>
        <v>#N/A</v>
      </c>
      <c r="O141" s="14" t="e">
        <f>ROUND(IF(OR(K141=0,$B$6=0),NA(),$B$6/K141),PREFERENCES!$D$9)</f>
        <v>#N/A</v>
      </c>
      <c r="P141" s="14" t="e">
        <f>ROUND(IF(OR(K141=0,$B$6=0),NA(),$B$6/K141*100),PREFERENCES!$D$10)</f>
        <v>#N/A</v>
      </c>
      <c r="Q141" s="16" t="e">
        <f>IF((AF141*CHARACTERIZE!$I$3)=0,0,CEILING(CHARACTERIZE!$E$3/(AF141*CHARACTERIZE!$I$3),1)*$B$7)</f>
        <v>#N/A</v>
      </c>
      <c r="R141" s="17" t="e">
        <f>ROUND(Q141*E141*AG141/CHARACTERIZE!$M$3/$B$7, PREFERENCES!$D$5)</f>
        <v>#N/A</v>
      </c>
      <c r="S141" s="16" t="e">
        <f>ROUND(Q141*AF141*CHARACTERIZE!$I$3/$B$7,PREFERENCES!$D$6)</f>
        <v>#N/A</v>
      </c>
      <c r="T141" s="18" t="e">
        <f>ROUND(S141/Q141,PREFERENCES!$D$6)</f>
        <v>#N/A</v>
      </c>
      <c r="U141" s="15" t="e">
        <f>IF(R141=0,0,ROUND((AF141*CHARACTERIZE!$I$3)/(E141*AG141/CHARACTERIZE!$M$3),PREFERENCES!$D$7))</f>
        <v>#N/A</v>
      </c>
      <c r="V141" s="19" t="e">
        <f t="shared" si="31"/>
        <v>#N/A</v>
      </c>
      <c r="W141" s="15" t="e">
        <f t="shared" si="26"/>
        <v>#N/A</v>
      </c>
      <c r="X141" s="15" t="e">
        <f t="shared" si="27"/>
        <v>#N/A</v>
      </c>
      <c r="Y141" s="23" t="e">
        <f t="shared" si="28"/>
        <v>#N/A</v>
      </c>
      <c r="Z141" s="15" t="e">
        <f t="shared" si="32"/>
        <v>#N/A</v>
      </c>
      <c r="AA141" s="15" t="e">
        <f t="shared" si="33"/>
        <v>#N/A</v>
      </c>
      <c r="AB141" s="22"/>
      <c r="AC141" s="4"/>
      <c r="AD141" s="3">
        <f t="shared" si="35"/>
        <v>0</v>
      </c>
      <c r="AE141" s="3" t="e">
        <f t="shared" si="36"/>
        <v>#N/A</v>
      </c>
      <c r="AF141" t="e">
        <f t="shared" si="37"/>
        <v>#N/A</v>
      </c>
      <c r="AG141" t="e">
        <f t="shared" si="38"/>
        <v>#N/A</v>
      </c>
    </row>
    <row r="142" spans="4:33">
      <c r="D142">
        <v>139</v>
      </c>
      <c r="E142" s="3">
        <v>3.5</v>
      </c>
      <c r="F142" s="17">
        <f t="shared" si="34"/>
        <v>0</v>
      </c>
      <c r="G142" s="17">
        <f t="shared" si="29"/>
        <v>0</v>
      </c>
      <c r="I142" s="14" t="e">
        <f>IF(AD142=0,NA(),ROUND(AG142,PREFERENCES!$D$4))</f>
        <v>#N/A</v>
      </c>
      <c r="J142" s="14" t="e">
        <f>ROUND(E142*AG142,PREFERENCES!$D$5)</f>
        <v>#N/A</v>
      </c>
      <c r="K142" s="14" t="e">
        <f>IF(AD142=0,NA(),ROUND(AF142,PREFERENCES!$D$6))</f>
        <v>#N/A</v>
      </c>
      <c r="L142" s="14" t="e">
        <f>IF(J142=0,NA(),ROUND(AF142/J142,PREFERENCES!$D$7))</f>
        <v>#N/A</v>
      </c>
      <c r="M142" s="17" t="e">
        <f t="shared" si="30"/>
        <v>#N/A</v>
      </c>
      <c r="N142" s="14" t="e">
        <f>ROUND(IF($B$6=0,NA(),AF142/$B$6),PREFERENCES!$D$8)</f>
        <v>#N/A</v>
      </c>
      <c r="O142" s="14" t="e">
        <f>ROUND(IF(OR(K142=0,$B$6=0),NA(),$B$6/K142),PREFERENCES!$D$9)</f>
        <v>#N/A</v>
      </c>
      <c r="P142" s="14" t="e">
        <f>ROUND(IF(OR(K142=0,$B$6=0),NA(),$B$6/K142*100),PREFERENCES!$D$10)</f>
        <v>#N/A</v>
      </c>
      <c r="Q142" s="16" t="e">
        <f>IF((AF142*CHARACTERIZE!$I$3)=0,0,CEILING(CHARACTERIZE!$E$3/(AF142*CHARACTERIZE!$I$3),1)*$B$7)</f>
        <v>#N/A</v>
      </c>
      <c r="R142" s="17" t="e">
        <f>ROUND(Q142*E142*AG142/CHARACTERIZE!$M$3/$B$7, PREFERENCES!$D$5)</f>
        <v>#N/A</v>
      </c>
      <c r="S142" s="16" t="e">
        <f>ROUND(Q142*AF142*CHARACTERIZE!$I$3/$B$7,PREFERENCES!$D$6)</f>
        <v>#N/A</v>
      </c>
      <c r="T142" s="18" t="e">
        <f>ROUND(S142/Q142,PREFERENCES!$D$6)</f>
        <v>#N/A</v>
      </c>
      <c r="U142" s="15" t="e">
        <f>IF(R142=0,0,ROUND((AF142*CHARACTERIZE!$I$3)/(E142*AG142/CHARACTERIZE!$M$3),PREFERENCES!$D$7))</f>
        <v>#N/A</v>
      </c>
      <c r="V142" s="19" t="e">
        <f t="shared" si="31"/>
        <v>#N/A</v>
      </c>
      <c r="W142" s="15" t="e">
        <f t="shared" si="26"/>
        <v>#N/A</v>
      </c>
      <c r="X142" s="15" t="e">
        <f t="shared" si="27"/>
        <v>#N/A</v>
      </c>
      <c r="Y142" s="23" t="e">
        <f t="shared" si="28"/>
        <v>#N/A</v>
      </c>
      <c r="Z142" s="15" t="e">
        <f t="shared" si="32"/>
        <v>#N/A</v>
      </c>
      <c r="AA142" s="15" t="e">
        <f t="shared" si="33"/>
        <v>#N/A</v>
      </c>
      <c r="AB142" s="22"/>
      <c r="AC142" s="4"/>
      <c r="AD142" s="3">
        <f t="shared" si="35"/>
        <v>0</v>
      </c>
      <c r="AE142" s="3" t="e">
        <f t="shared" si="36"/>
        <v>#N/A</v>
      </c>
      <c r="AF142" t="e">
        <f t="shared" si="37"/>
        <v>#N/A</v>
      </c>
      <c r="AG142" t="e">
        <f t="shared" si="38"/>
        <v>#N/A</v>
      </c>
    </row>
    <row r="143" spans="4:33">
      <c r="D143">
        <v>140</v>
      </c>
      <c r="E143" s="3">
        <v>3.6</v>
      </c>
      <c r="F143" s="17">
        <f t="shared" si="34"/>
        <v>0</v>
      </c>
      <c r="G143" s="17">
        <f t="shared" si="29"/>
        <v>0</v>
      </c>
      <c r="I143" s="14" t="e">
        <f>IF(AD143=0,NA(),ROUND(AG143,PREFERENCES!$D$4))</f>
        <v>#N/A</v>
      </c>
      <c r="J143" s="14" t="e">
        <f>ROUND(E143*AG143,PREFERENCES!$D$5)</f>
        <v>#N/A</v>
      </c>
      <c r="K143" s="14" t="e">
        <f>IF(AD143=0,NA(),ROUND(AF143,PREFERENCES!$D$6))</f>
        <v>#N/A</v>
      </c>
      <c r="L143" s="14" t="e">
        <f>IF(J143=0,NA(),ROUND(AF143/J143,PREFERENCES!$D$7))</f>
        <v>#N/A</v>
      </c>
      <c r="M143" s="17" t="e">
        <f t="shared" si="30"/>
        <v>#N/A</v>
      </c>
      <c r="N143" s="14" t="e">
        <f>ROUND(IF($B$6=0,NA(),AF143/$B$6),PREFERENCES!$D$8)</f>
        <v>#N/A</v>
      </c>
      <c r="O143" s="14" t="e">
        <f>ROUND(IF(OR(K143=0,$B$6=0),NA(),$B$6/K143),PREFERENCES!$D$9)</f>
        <v>#N/A</v>
      </c>
      <c r="P143" s="14" t="e">
        <f>ROUND(IF(OR(K143=0,$B$6=0),NA(),$B$6/K143*100),PREFERENCES!$D$10)</f>
        <v>#N/A</v>
      </c>
      <c r="Q143" s="16" t="e">
        <f>IF((AF143*CHARACTERIZE!$I$3)=0,0,CEILING(CHARACTERIZE!$E$3/(AF143*CHARACTERIZE!$I$3),1)*$B$7)</f>
        <v>#N/A</v>
      </c>
      <c r="R143" s="17" t="e">
        <f>ROUND(Q143*E143*AG143/CHARACTERIZE!$M$3/$B$7, PREFERENCES!$D$5)</f>
        <v>#N/A</v>
      </c>
      <c r="S143" s="16" t="e">
        <f>ROUND(Q143*AF143*CHARACTERIZE!$I$3/$B$7,PREFERENCES!$D$6)</f>
        <v>#N/A</v>
      </c>
      <c r="T143" s="18" t="e">
        <f>ROUND(S143/Q143,PREFERENCES!$D$6)</f>
        <v>#N/A</v>
      </c>
      <c r="U143" s="15" t="e">
        <f>IF(R143=0,0,ROUND((AF143*CHARACTERIZE!$I$3)/(E143*AG143/CHARACTERIZE!$M$3),PREFERENCES!$D$7))</f>
        <v>#N/A</v>
      </c>
      <c r="V143" s="19" t="e">
        <f t="shared" si="31"/>
        <v>#N/A</v>
      </c>
      <c r="W143" s="15" t="e">
        <f t="shared" si="26"/>
        <v>#N/A</v>
      </c>
      <c r="X143" s="15" t="e">
        <f t="shared" si="27"/>
        <v>#N/A</v>
      </c>
      <c r="Y143" s="23" t="e">
        <f t="shared" si="28"/>
        <v>#N/A</v>
      </c>
      <c r="Z143" s="15" t="e">
        <f t="shared" si="32"/>
        <v>#N/A</v>
      </c>
      <c r="AA143" s="15" t="e">
        <f t="shared" si="33"/>
        <v>#N/A</v>
      </c>
      <c r="AB143" s="22"/>
      <c r="AC143" s="4"/>
      <c r="AD143" s="3">
        <f t="shared" si="35"/>
        <v>0</v>
      </c>
      <c r="AE143" s="3" t="e">
        <f t="shared" si="36"/>
        <v>#N/A</v>
      </c>
      <c r="AF143" t="e">
        <f t="shared" si="37"/>
        <v>#N/A</v>
      </c>
      <c r="AG143" t="e">
        <f t="shared" si="38"/>
        <v>#N/A</v>
      </c>
    </row>
    <row r="144" spans="4:33">
      <c r="D144">
        <v>141</v>
      </c>
      <c r="E144" s="3">
        <v>3.7</v>
      </c>
      <c r="F144" s="17">
        <f t="shared" si="34"/>
        <v>0</v>
      </c>
      <c r="G144" s="17">
        <f t="shared" si="29"/>
        <v>0</v>
      </c>
      <c r="I144" s="14" t="e">
        <f>IF(AD144=0,NA(),ROUND(AG144,PREFERENCES!$D$4))</f>
        <v>#N/A</v>
      </c>
      <c r="J144" s="14" t="e">
        <f>ROUND(E144*AG144,PREFERENCES!$D$5)</f>
        <v>#N/A</v>
      </c>
      <c r="K144" s="14" t="e">
        <f>IF(AD144=0,NA(),ROUND(AF144,PREFERENCES!$D$6))</f>
        <v>#N/A</v>
      </c>
      <c r="L144" s="14" t="e">
        <f>IF(J144=0,NA(),ROUND(AF144/J144,PREFERENCES!$D$7))</f>
        <v>#N/A</v>
      </c>
      <c r="M144" s="17" t="e">
        <f t="shared" si="30"/>
        <v>#N/A</v>
      </c>
      <c r="N144" s="14" t="e">
        <f>ROUND(IF($B$6=0,NA(),AF144/$B$6),PREFERENCES!$D$8)</f>
        <v>#N/A</v>
      </c>
      <c r="O144" s="14" t="e">
        <f>ROUND(IF(OR(K144=0,$B$6=0),NA(),$B$6/K144),PREFERENCES!$D$9)</f>
        <v>#N/A</v>
      </c>
      <c r="P144" s="14" t="e">
        <f>ROUND(IF(OR(K144=0,$B$6=0),NA(),$B$6/K144*100),PREFERENCES!$D$10)</f>
        <v>#N/A</v>
      </c>
      <c r="Q144" s="16" t="e">
        <f>IF((AF144*CHARACTERIZE!$I$3)=0,0,CEILING(CHARACTERIZE!$E$3/(AF144*CHARACTERIZE!$I$3),1)*$B$7)</f>
        <v>#N/A</v>
      </c>
      <c r="R144" s="17" t="e">
        <f>ROUND(Q144*E144*AG144/CHARACTERIZE!$M$3/$B$7, PREFERENCES!$D$5)</f>
        <v>#N/A</v>
      </c>
      <c r="S144" s="16" t="e">
        <f>ROUND(Q144*AF144*CHARACTERIZE!$I$3/$B$7,PREFERENCES!$D$6)</f>
        <v>#N/A</v>
      </c>
      <c r="T144" s="18" t="e">
        <f>ROUND(S144/Q144,PREFERENCES!$D$6)</f>
        <v>#N/A</v>
      </c>
      <c r="U144" s="15" t="e">
        <f>IF(R144=0,0,ROUND((AF144*CHARACTERIZE!$I$3)/(E144*AG144/CHARACTERIZE!$M$3),PREFERENCES!$D$7))</f>
        <v>#N/A</v>
      </c>
      <c r="V144" s="19" t="e">
        <f t="shared" si="31"/>
        <v>#N/A</v>
      </c>
      <c r="W144" s="15" t="e">
        <f t="shared" si="26"/>
        <v>#N/A</v>
      </c>
      <c r="X144" s="15" t="e">
        <f t="shared" si="27"/>
        <v>#N/A</v>
      </c>
      <c r="Y144" s="23" t="e">
        <f t="shared" si="28"/>
        <v>#N/A</v>
      </c>
      <c r="Z144" s="15" t="e">
        <f t="shared" si="32"/>
        <v>#N/A</v>
      </c>
      <c r="AA144" s="15" t="e">
        <f t="shared" si="33"/>
        <v>#N/A</v>
      </c>
      <c r="AB144" s="22"/>
      <c r="AC144" s="4"/>
      <c r="AD144" s="3">
        <f t="shared" si="35"/>
        <v>0</v>
      </c>
      <c r="AE144" s="3" t="e">
        <f t="shared" si="36"/>
        <v>#N/A</v>
      </c>
      <c r="AF144" t="e">
        <f t="shared" si="37"/>
        <v>#N/A</v>
      </c>
      <c r="AG144" t="e">
        <f t="shared" si="38"/>
        <v>#N/A</v>
      </c>
    </row>
    <row r="145" spans="4:33">
      <c r="D145">
        <v>142</v>
      </c>
      <c r="E145" s="3">
        <v>3.8</v>
      </c>
      <c r="F145" s="17">
        <f t="shared" si="34"/>
        <v>0</v>
      </c>
      <c r="G145" s="17">
        <f t="shared" si="29"/>
        <v>0</v>
      </c>
      <c r="I145" s="14" t="e">
        <f>IF(AD145=0,NA(),ROUND(AG145,PREFERENCES!$D$4))</f>
        <v>#N/A</v>
      </c>
      <c r="J145" s="14" t="e">
        <f>ROUND(E145*AG145,PREFERENCES!$D$5)</f>
        <v>#N/A</v>
      </c>
      <c r="K145" s="14" t="e">
        <f>IF(AD145=0,NA(),ROUND(AF145,PREFERENCES!$D$6))</f>
        <v>#N/A</v>
      </c>
      <c r="L145" s="14" t="e">
        <f>IF(J145=0,NA(),ROUND(AF145/J145,PREFERENCES!$D$7))</f>
        <v>#N/A</v>
      </c>
      <c r="M145" s="17" t="e">
        <f t="shared" si="30"/>
        <v>#N/A</v>
      </c>
      <c r="N145" s="14" t="e">
        <f>ROUND(IF($B$6=0,NA(),AF145/$B$6),PREFERENCES!$D$8)</f>
        <v>#N/A</v>
      </c>
      <c r="O145" s="14" t="e">
        <f>ROUND(IF(OR(K145=0,$B$6=0),NA(),$B$6/K145),PREFERENCES!$D$9)</f>
        <v>#N/A</v>
      </c>
      <c r="P145" s="14" t="e">
        <f>ROUND(IF(OR(K145=0,$B$6=0),NA(),$B$6/K145*100),PREFERENCES!$D$10)</f>
        <v>#N/A</v>
      </c>
      <c r="Q145" s="16" t="e">
        <f>IF((AF145*CHARACTERIZE!$I$3)=0,0,CEILING(CHARACTERIZE!$E$3/(AF145*CHARACTERIZE!$I$3),1)*$B$7)</f>
        <v>#N/A</v>
      </c>
      <c r="R145" s="17" t="e">
        <f>ROUND(Q145*E145*AG145/CHARACTERIZE!$M$3/$B$7, PREFERENCES!$D$5)</f>
        <v>#N/A</v>
      </c>
      <c r="S145" s="16" t="e">
        <f>ROUND(Q145*AF145*CHARACTERIZE!$I$3/$B$7,PREFERENCES!$D$6)</f>
        <v>#N/A</v>
      </c>
      <c r="T145" s="18" t="e">
        <f>ROUND(S145/Q145,PREFERENCES!$D$6)</f>
        <v>#N/A</v>
      </c>
      <c r="U145" s="15" t="e">
        <f>IF(R145=0,0,ROUND((AF145*CHARACTERIZE!$I$3)/(E145*AG145/CHARACTERIZE!$M$3),PREFERENCES!$D$7))</f>
        <v>#N/A</v>
      </c>
      <c r="V145" s="19" t="e">
        <f t="shared" si="31"/>
        <v>#N/A</v>
      </c>
      <c r="W145" s="15" t="e">
        <f t="shared" si="26"/>
        <v>#N/A</v>
      </c>
      <c r="X145" s="15" t="e">
        <f t="shared" si="27"/>
        <v>#N/A</v>
      </c>
      <c r="Y145" s="23" t="e">
        <f t="shared" si="28"/>
        <v>#N/A</v>
      </c>
      <c r="Z145" s="15" t="e">
        <f t="shared" si="32"/>
        <v>#N/A</v>
      </c>
      <c r="AA145" s="15" t="e">
        <f t="shared" si="33"/>
        <v>#N/A</v>
      </c>
      <c r="AB145" s="22"/>
      <c r="AC145" s="4"/>
      <c r="AD145" s="3">
        <f t="shared" si="35"/>
        <v>0</v>
      </c>
      <c r="AE145" s="3" t="e">
        <f t="shared" si="36"/>
        <v>#N/A</v>
      </c>
      <c r="AF145" t="e">
        <f t="shared" si="37"/>
        <v>#N/A</v>
      </c>
      <c r="AG145" t="e">
        <f t="shared" si="38"/>
        <v>#N/A</v>
      </c>
    </row>
    <row r="146" spans="4:33">
      <c r="D146">
        <v>143</v>
      </c>
      <c r="E146" s="3">
        <v>3.9</v>
      </c>
      <c r="F146" s="17">
        <f t="shared" si="34"/>
        <v>0</v>
      </c>
      <c r="G146" s="17">
        <f t="shared" si="29"/>
        <v>0</v>
      </c>
      <c r="I146" s="14" t="e">
        <f>IF(AD146=0,NA(),ROUND(AG146,PREFERENCES!$D$4))</f>
        <v>#N/A</v>
      </c>
      <c r="J146" s="14" t="e">
        <f>ROUND(E146*AG146,PREFERENCES!$D$5)</f>
        <v>#N/A</v>
      </c>
      <c r="K146" s="14" t="e">
        <f>IF(AD146=0,NA(),ROUND(AF146,PREFERENCES!$D$6))</f>
        <v>#N/A</v>
      </c>
      <c r="L146" s="14" t="e">
        <f>IF(J146=0,NA(),ROUND(AF146/J146,PREFERENCES!$D$7))</f>
        <v>#N/A</v>
      </c>
      <c r="M146" s="17" t="e">
        <f t="shared" si="30"/>
        <v>#N/A</v>
      </c>
      <c r="N146" s="14" t="e">
        <f>ROUND(IF($B$6=0,NA(),AF146/$B$6),PREFERENCES!$D$8)</f>
        <v>#N/A</v>
      </c>
      <c r="O146" s="14" t="e">
        <f>ROUND(IF(OR(K146=0,$B$6=0),NA(),$B$6/K146),PREFERENCES!$D$9)</f>
        <v>#N/A</v>
      </c>
      <c r="P146" s="14" t="e">
        <f>ROUND(IF(OR(K146=0,$B$6=0),NA(),$B$6/K146*100),PREFERENCES!$D$10)</f>
        <v>#N/A</v>
      </c>
      <c r="Q146" s="16" t="e">
        <f>IF((AF146*CHARACTERIZE!$I$3)=0,0,CEILING(CHARACTERIZE!$E$3/(AF146*CHARACTERIZE!$I$3),1)*$B$7)</f>
        <v>#N/A</v>
      </c>
      <c r="R146" s="17" t="e">
        <f>ROUND(Q146*E146*AG146/CHARACTERIZE!$M$3/$B$7, PREFERENCES!$D$5)</f>
        <v>#N/A</v>
      </c>
      <c r="S146" s="16" t="e">
        <f>ROUND(Q146*AF146*CHARACTERIZE!$I$3/$B$7,PREFERENCES!$D$6)</f>
        <v>#N/A</v>
      </c>
      <c r="T146" s="18" t="e">
        <f>ROUND(S146/Q146,PREFERENCES!$D$6)</f>
        <v>#N/A</v>
      </c>
      <c r="U146" s="15" t="e">
        <f>IF(R146=0,0,ROUND((AF146*CHARACTERIZE!$I$3)/(E146*AG146/CHARACTERIZE!$M$3),PREFERENCES!$D$7))</f>
        <v>#N/A</v>
      </c>
      <c r="V146" s="19" t="e">
        <f t="shared" si="31"/>
        <v>#N/A</v>
      </c>
      <c r="W146" s="15" t="e">
        <f t="shared" si="26"/>
        <v>#N/A</v>
      </c>
      <c r="X146" s="15" t="e">
        <f t="shared" si="27"/>
        <v>#N/A</v>
      </c>
      <c r="Y146" s="23" t="e">
        <f t="shared" si="28"/>
        <v>#N/A</v>
      </c>
      <c r="Z146" s="15" t="e">
        <f t="shared" si="32"/>
        <v>#N/A</v>
      </c>
      <c r="AA146" s="15" t="e">
        <f t="shared" si="33"/>
        <v>#N/A</v>
      </c>
      <c r="AB146" s="22"/>
      <c r="AC146" s="4"/>
      <c r="AD146" s="3">
        <f t="shared" si="35"/>
        <v>0</v>
      </c>
      <c r="AE146" s="3" t="e">
        <f t="shared" si="36"/>
        <v>#N/A</v>
      </c>
      <c r="AF146" t="e">
        <f t="shared" si="37"/>
        <v>#N/A</v>
      </c>
      <c r="AG146" t="e">
        <f t="shared" si="38"/>
        <v>#N/A</v>
      </c>
    </row>
    <row r="147" spans="4:33">
      <c r="D147">
        <v>144</v>
      </c>
      <c r="E147" s="3">
        <v>4</v>
      </c>
      <c r="F147" s="17">
        <f t="shared" si="34"/>
        <v>0</v>
      </c>
      <c r="G147" s="17">
        <f t="shared" si="29"/>
        <v>0</v>
      </c>
      <c r="I147" s="14" t="e">
        <f>IF(AD147=0,NA(),ROUND(AG147,PREFERENCES!$D$4))</f>
        <v>#N/A</v>
      </c>
      <c r="J147" s="14" t="e">
        <f>ROUND(E147*AG147,PREFERENCES!$D$5)</f>
        <v>#N/A</v>
      </c>
      <c r="K147" s="14" t="e">
        <f>IF(AD147=0,NA(),ROUND(AF147,PREFERENCES!$D$6))</f>
        <v>#N/A</v>
      </c>
      <c r="L147" s="14" t="e">
        <f>IF(J147=0,NA(),ROUND(AF147/J147,PREFERENCES!$D$7))</f>
        <v>#N/A</v>
      </c>
      <c r="M147" s="17" t="e">
        <f>IF(AD147=0,NA(),ROUND((G147*AE147),3))</f>
        <v>#N/A</v>
      </c>
      <c r="N147" s="14" t="e">
        <f>ROUND(IF($B$6=0,NA(),AF147/$B$6),PREFERENCES!$D$8)</f>
        <v>#N/A</v>
      </c>
      <c r="O147" s="14" t="e">
        <f>ROUND(IF(OR(K147=0,$B$6=0),NA(),$B$6/K147),PREFERENCES!$D$9)</f>
        <v>#N/A</v>
      </c>
      <c r="P147" s="14" t="e">
        <f>ROUND(IF(OR(K147=0,$B$6=0),NA(),$B$6/K147*100),PREFERENCES!$D$10)</f>
        <v>#N/A</v>
      </c>
      <c r="Q147" s="16" t="e">
        <f>IF((AF147*CHARACTERIZE!$I$3)=0,0,CEILING(CHARACTERIZE!$E$3/(AF147*CHARACTERIZE!$I$3),1)*$B$7)</f>
        <v>#N/A</v>
      </c>
      <c r="R147" s="17" t="e">
        <f>ROUND(Q147*E147*AG147/CHARACTERIZE!$M$3/$B$7, PREFERENCES!$D$5)</f>
        <v>#N/A</v>
      </c>
      <c r="S147" s="16" t="e">
        <f>ROUND(Q147*AF147*CHARACTERIZE!$I$3/$B$7,PREFERENCES!$D$6)</f>
        <v>#N/A</v>
      </c>
      <c r="T147" s="18" t="e">
        <f>ROUND(S147/Q147,PREFERENCES!$D$6)</f>
        <v>#N/A</v>
      </c>
      <c r="U147" s="15" t="e">
        <f>IF(R147=0,0,ROUND((AF147*CHARACTERIZE!$I$3)/(E147*AG147/CHARACTERIZE!$M$3),PREFERENCES!$D$7))</f>
        <v>#N/A</v>
      </c>
      <c r="V147" s="19" t="e">
        <f>Q147*$B$6/$B$7</f>
        <v>#N/A</v>
      </c>
      <c r="W147" s="15" t="e">
        <f t="shared" si="26"/>
        <v>#N/A</v>
      </c>
      <c r="X147" s="15" t="e">
        <f t="shared" si="27"/>
        <v>#N/A</v>
      </c>
      <c r="Y147" s="23" t="e">
        <f t="shared" si="28"/>
        <v>#N/A</v>
      </c>
      <c r="Z147" s="15" t="e">
        <f>IF(AF147=0,NA(),ROUND(CHOOSE($B$39,NA(),NA(),NA(),EXP((LN(Y147/175.54))/-0.941),EXP((LN(Y147/175.54))/-0.941)),1))</f>
        <v>#N/A</v>
      </c>
      <c r="AA147" s="15" t="e">
        <f>IF(AG147=0,NA(),ROUND(CHOOSE($B$39,NA(),NA(),NA(),Z147*645.16*0.0393700787,Z147*645.16*0.0393700787),0))</f>
        <v>#N/A</v>
      </c>
      <c r="AB147" s="22"/>
      <c r="AC147" s="4"/>
      <c r="AD147" s="3">
        <f t="shared" si="35"/>
        <v>0</v>
      </c>
      <c r="AE147" s="3" t="e">
        <f>1+(W147-$B$33)*$B$32</f>
        <v>#N/A</v>
      </c>
      <c r="AF147" t="e">
        <f>G147*AE147*$B$5*$B$7</f>
        <v>#N/A</v>
      </c>
      <c r="AG147" t="e">
        <f>(F147+(W147-$B$33)*$B$34)*$B$7</f>
        <v>#N/A</v>
      </c>
    </row>
    <row r="148" spans="4:33">
      <c r="D148">
        <v>145</v>
      </c>
      <c r="E148" s="3">
        <v>4.0999999999999996</v>
      </c>
      <c r="F148" s="17">
        <f t="shared" si="34"/>
        <v>0</v>
      </c>
      <c r="G148" s="17">
        <f t="shared" si="29"/>
        <v>0</v>
      </c>
      <c r="I148" s="14" t="e">
        <f>IF(AD148=0,NA(),ROUND(AG148,PREFERENCES!$D$4))</f>
        <v>#N/A</v>
      </c>
      <c r="J148" s="14" t="e">
        <f>ROUND(E148*AG148,PREFERENCES!$D$5)</f>
        <v>#N/A</v>
      </c>
      <c r="K148" s="14" t="e">
        <f>IF(AD148=0,NA(),ROUND(AF148,PREFERENCES!$D$6))</f>
        <v>#N/A</v>
      </c>
      <c r="L148" s="14" t="e">
        <f>IF(J148=0,NA(),ROUND(AF148/J148,PREFERENCES!$D$7))</f>
        <v>#N/A</v>
      </c>
      <c r="M148" s="17" t="e">
        <f t="shared" ref="M148:M157" si="39">IF(AD148=0,NA(),ROUND((G148*AE148),3))</f>
        <v>#N/A</v>
      </c>
      <c r="N148" s="14" t="e">
        <f>ROUND(IF($B$6=0,NA(),AF148/$B$6),PREFERENCES!$D$8)</f>
        <v>#N/A</v>
      </c>
      <c r="O148" s="14" t="e">
        <f>ROUND(IF(OR(K148=0,$B$6=0),NA(),$B$6/K148),PREFERENCES!$D$9)</f>
        <v>#N/A</v>
      </c>
      <c r="P148" s="14" t="e">
        <f>ROUND(IF(OR(K148=0,$B$6=0),NA(),$B$6/K148*100),PREFERENCES!$D$10)</f>
        <v>#N/A</v>
      </c>
      <c r="Q148" s="16" t="e">
        <f>IF((AF148*CHARACTERIZE!$I$3)=0,0,CEILING(CHARACTERIZE!$E$3/(AF148*CHARACTERIZE!$I$3),1)*$B$7)</f>
        <v>#N/A</v>
      </c>
      <c r="R148" s="17" t="e">
        <f>ROUND(Q148*E148*AG148/CHARACTERIZE!$M$3/$B$7, PREFERENCES!$D$5)</f>
        <v>#N/A</v>
      </c>
      <c r="S148" s="16" t="e">
        <f>ROUND(Q148*AF148*CHARACTERIZE!$I$3/$B$7,PREFERENCES!$D$6)</f>
        <v>#N/A</v>
      </c>
      <c r="T148" s="18" t="e">
        <f>ROUND(S148/Q148,PREFERENCES!$D$6)</f>
        <v>#N/A</v>
      </c>
      <c r="U148" s="15" t="e">
        <f>IF(R148=0,0,ROUND((AF148*CHARACTERIZE!$I$3)/(E148*AG148/CHARACTERIZE!$M$3),PREFERENCES!$D$7))</f>
        <v>#N/A</v>
      </c>
      <c r="V148" s="19" t="e">
        <f t="shared" ref="V148:V157" si="40">Q148*$B$6/$B$7</f>
        <v>#N/A</v>
      </c>
      <c r="W148" s="15" t="e">
        <f t="shared" si="26"/>
        <v>#N/A</v>
      </c>
      <c r="X148" s="15" t="e">
        <f t="shared" si="27"/>
        <v>#N/A</v>
      </c>
      <c r="Y148" s="23" t="e">
        <f t="shared" si="28"/>
        <v>#N/A</v>
      </c>
      <c r="Z148" s="15" t="e">
        <f t="shared" ref="Z148:Z157" si="41">IF(AF148=0,NA(),ROUND(CHOOSE($B$39,NA(),NA(),NA(),EXP((LN(Y148/175.54))/-0.941),EXP((LN(Y148/175.54))/-0.941)),1))</f>
        <v>#N/A</v>
      </c>
      <c r="AA148" s="15" t="e">
        <f t="shared" ref="AA148:AA157" si="42">IF(AG148=0,NA(),ROUND(CHOOSE($B$39,NA(),NA(),NA(),Z148*645.16*0.0393700787,Z148*645.16*0.0393700787),0))</f>
        <v>#N/A</v>
      </c>
      <c r="AB148" s="22"/>
      <c r="AC148" s="4"/>
      <c r="AD148" s="3">
        <f t="shared" si="35"/>
        <v>0</v>
      </c>
      <c r="AE148" s="3" t="e">
        <f t="shared" ref="AE148:AE157" si="43">1+(W148-$B$33)*$B$32</f>
        <v>#N/A</v>
      </c>
      <c r="AF148" t="e">
        <f t="shared" ref="AF148:AF157" si="44">G148*AE148*$B$5*$B$7</f>
        <v>#N/A</v>
      </c>
      <c r="AG148" t="e">
        <f t="shared" ref="AG148:AG157" si="45">(F148+(W148-$B$33)*$B$34)*$B$7</f>
        <v>#N/A</v>
      </c>
    </row>
    <row r="149" spans="4:33">
      <c r="D149">
        <v>146</v>
      </c>
      <c r="E149" s="3">
        <v>4.2</v>
      </c>
      <c r="F149" s="17">
        <f t="shared" si="34"/>
        <v>0</v>
      </c>
      <c r="G149" s="17">
        <f t="shared" si="29"/>
        <v>0</v>
      </c>
      <c r="I149" s="14" t="e">
        <f>IF(AD149=0,NA(),ROUND(AG149,PREFERENCES!$D$4))</f>
        <v>#N/A</v>
      </c>
      <c r="J149" s="14" t="e">
        <f>ROUND(E149*AG149,PREFERENCES!$D$5)</f>
        <v>#N/A</v>
      </c>
      <c r="K149" s="14" t="e">
        <f>IF(AD149=0,NA(),ROUND(AF149,PREFERENCES!$D$6))</f>
        <v>#N/A</v>
      </c>
      <c r="L149" s="14" t="e">
        <f>IF(J149=0,NA(),ROUND(AF149/J149,PREFERENCES!$D$7))</f>
        <v>#N/A</v>
      </c>
      <c r="M149" s="17" t="e">
        <f t="shared" si="39"/>
        <v>#N/A</v>
      </c>
      <c r="N149" s="14" t="e">
        <f>ROUND(IF($B$6=0,NA(),AF149/$B$6),PREFERENCES!$D$8)</f>
        <v>#N/A</v>
      </c>
      <c r="O149" s="14" t="e">
        <f>ROUND(IF(OR(K149=0,$B$6=0),NA(),$B$6/K149),PREFERENCES!$D$9)</f>
        <v>#N/A</v>
      </c>
      <c r="P149" s="14" t="e">
        <f>ROUND(IF(OR(K149=0,$B$6=0),NA(),$B$6/K149*100),PREFERENCES!$D$10)</f>
        <v>#N/A</v>
      </c>
      <c r="Q149" s="16" t="e">
        <f>IF((AF149*CHARACTERIZE!$I$3)=0,0,CEILING(CHARACTERIZE!$E$3/(AF149*CHARACTERIZE!$I$3),1)*$B$7)</f>
        <v>#N/A</v>
      </c>
      <c r="R149" s="17" t="e">
        <f>ROUND(Q149*E149*AG149/CHARACTERIZE!$M$3/$B$7, PREFERENCES!$D$5)</f>
        <v>#N/A</v>
      </c>
      <c r="S149" s="16" t="e">
        <f>ROUND(Q149*AF149*CHARACTERIZE!$I$3/$B$7,PREFERENCES!$D$6)</f>
        <v>#N/A</v>
      </c>
      <c r="T149" s="18" t="e">
        <f>ROUND(S149/Q149,PREFERENCES!$D$6)</f>
        <v>#N/A</v>
      </c>
      <c r="U149" s="15" t="e">
        <f>IF(R149=0,0,ROUND((AF149*CHARACTERIZE!$I$3)/(E149*AG149/CHARACTERIZE!$M$3),PREFERENCES!$D$7))</f>
        <v>#N/A</v>
      </c>
      <c r="V149" s="19" t="e">
        <f t="shared" si="40"/>
        <v>#N/A</v>
      </c>
      <c r="W149" s="15" t="e">
        <f t="shared" si="26"/>
        <v>#N/A</v>
      </c>
      <c r="X149" s="15" t="e">
        <f t="shared" si="27"/>
        <v>#N/A</v>
      </c>
      <c r="Y149" s="23" t="e">
        <f t="shared" si="28"/>
        <v>#N/A</v>
      </c>
      <c r="Z149" s="15" t="e">
        <f t="shared" si="41"/>
        <v>#N/A</v>
      </c>
      <c r="AA149" s="15" t="e">
        <f t="shared" si="42"/>
        <v>#N/A</v>
      </c>
      <c r="AB149" s="22"/>
      <c r="AC149" s="4"/>
      <c r="AD149" s="3">
        <f t="shared" si="35"/>
        <v>0</v>
      </c>
      <c r="AE149" s="3" t="e">
        <f t="shared" si="43"/>
        <v>#N/A</v>
      </c>
      <c r="AF149" t="e">
        <f t="shared" si="44"/>
        <v>#N/A</v>
      </c>
      <c r="AG149" t="e">
        <f t="shared" si="45"/>
        <v>#N/A</v>
      </c>
    </row>
    <row r="150" spans="4:33">
      <c r="D150">
        <v>147</v>
      </c>
      <c r="E150" s="3">
        <v>4.3</v>
      </c>
      <c r="F150" s="17">
        <f t="shared" si="34"/>
        <v>0</v>
      </c>
      <c r="G150" s="17">
        <f t="shared" si="29"/>
        <v>0</v>
      </c>
      <c r="I150" s="14" t="e">
        <f>IF(AD150=0,NA(),ROUND(AG150,PREFERENCES!$D$4))</f>
        <v>#N/A</v>
      </c>
      <c r="J150" s="14" t="e">
        <f>ROUND(E150*AG150,PREFERENCES!$D$5)</f>
        <v>#N/A</v>
      </c>
      <c r="K150" s="14" t="e">
        <f>IF(AD150=0,NA(),ROUND(AF150,PREFERENCES!$D$6))</f>
        <v>#N/A</v>
      </c>
      <c r="L150" s="14" t="e">
        <f>IF(J150=0,NA(),ROUND(AF150/J150,PREFERENCES!$D$7))</f>
        <v>#N/A</v>
      </c>
      <c r="M150" s="17" t="e">
        <f t="shared" si="39"/>
        <v>#N/A</v>
      </c>
      <c r="N150" s="14" t="e">
        <f>ROUND(IF($B$6=0,NA(),AF150/$B$6),PREFERENCES!$D$8)</f>
        <v>#N/A</v>
      </c>
      <c r="O150" s="14" t="e">
        <f>ROUND(IF(OR(K150=0,$B$6=0),NA(),$B$6/K150),PREFERENCES!$D$9)</f>
        <v>#N/A</v>
      </c>
      <c r="P150" s="14" t="e">
        <f>ROUND(IF(OR(K150=0,$B$6=0),NA(),$B$6/K150*100),PREFERENCES!$D$10)</f>
        <v>#N/A</v>
      </c>
      <c r="Q150" s="16" t="e">
        <f>IF((AF150*CHARACTERIZE!$I$3)=0,0,CEILING(CHARACTERIZE!$E$3/(AF150*CHARACTERIZE!$I$3),1)*$B$7)</f>
        <v>#N/A</v>
      </c>
      <c r="R150" s="17" t="e">
        <f>ROUND(Q150*E150*AG150/CHARACTERIZE!$M$3/$B$7, PREFERENCES!$D$5)</f>
        <v>#N/A</v>
      </c>
      <c r="S150" s="16" t="e">
        <f>ROUND(Q150*AF150*CHARACTERIZE!$I$3/$B$7,PREFERENCES!$D$6)</f>
        <v>#N/A</v>
      </c>
      <c r="T150" s="18" t="e">
        <f>ROUND(S150/Q150,PREFERENCES!$D$6)</f>
        <v>#N/A</v>
      </c>
      <c r="U150" s="15" t="e">
        <f>IF(R150=0,0,ROUND((AF150*CHARACTERIZE!$I$3)/(E150*AG150/CHARACTERIZE!$M$3),PREFERENCES!$D$7))</f>
        <v>#N/A</v>
      </c>
      <c r="V150" s="19" t="e">
        <f t="shared" si="40"/>
        <v>#N/A</v>
      </c>
      <c r="W150" s="15" t="e">
        <f t="shared" si="26"/>
        <v>#N/A</v>
      </c>
      <c r="X150" s="15" t="e">
        <f t="shared" si="27"/>
        <v>#N/A</v>
      </c>
      <c r="Y150" s="23" t="e">
        <f t="shared" si="28"/>
        <v>#N/A</v>
      </c>
      <c r="Z150" s="15" t="e">
        <f t="shared" si="41"/>
        <v>#N/A</v>
      </c>
      <c r="AA150" s="15" t="e">
        <f t="shared" si="42"/>
        <v>#N/A</v>
      </c>
      <c r="AB150" s="22"/>
      <c r="AC150" s="4"/>
      <c r="AD150" s="3">
        <f t="shared" si="35"/>
        <v>0</v>
      </c>
      <c r="AE150" s="3" t="e">
        <f t="shared" si="43"/>
        <v>#N/A</v>
      </c>
      <c r="AF150" t="e">
        <f t="shared" si="44"/>
        <v>#N/A</v>
      </c>
      <c r="AG150" t="e">
        <f t="shared" si="45"/>
        <v>#N/A</v>
      </c>
    </row>
    <row r="151" spans="4:33">
      <c r="D151">
        <v>148</v>
      </c>
      <c r="E151" s="3">
        <v>4.4000000000000004</v>
      </c>
      <c r="F151" s="17">
        <f t="shared" si="34"/>
        <v>0</v>
      </c>
      <c r="G151" s="17">
        <f t="shared" si="29"/>
        <v>0</v>
      </c>
      <c r="I151" s="14" t="e">
        <f>IF(AD151=0,NA(),ROUND(AG151,PREFERENCES!$D$4))</f>
        <v>#N/A</v>
      </c>
      <c r="J151" s="14" t="e">
        <f>ROUND(E151*AG151,PREFERENCES!$D$5)</f>
        <v>#N/A</v>
      </c>
      <c r="K151" s="14" t="e">
        <f>IF(AD151=0,NA(),ROUND(AF151,PREFERENCES!$D$6))</f>
        <v>#N/A</v>
      </c>
      <c r="L151" s="14" t="e">
        <f>IF(J151=0,NA(),ROUND(AF151/J151,PREFERENCES!$D$7))</f>
        <v>#N/A</v>
      </c>
      <c r="M151" s="17" t="e">
        <f t="shared" si="39"/>
        <v>#N/A</v>
      </c>
      <c r="N151" s="14" t="e">
        <f>ROUND(IF($B$6=0,NA(),AF151/$B$6),PREFERENCES!$D$8)</f>
        <v>#N/A</v>
      </c>
      <c r="O151" s="14" t="e">
        <f>ROUND(IF(OR(K151=0,$B$6=0),NA(),$B$6/K151),PREFERENCES!$D$9)</f>
        <v>#N/A</v>
      </c>
      <c r="P151" s="14" t="e">
        <f>ROUND(IF(OR(K151=0,$B$6=0),NA(),$B$6/K151*100),PREFERENCES!$D$10)</f>
        <v>#N/A</v>
      </c>
      <c r="Q151" s="16" t="e">
        <f>IF((AF151*CHARACTERIZE!$I$3)=0,0,CEILING(CHARACTERIZE!$E$3/(AF151*CHARACTERIZE!$I$3),1)*$B$7)</f>
        <v>#N/A</v>
      </c>
      <c r="R151" s="17" t="e">
        <f>ROUND(Q151*E151*AG151/CHARACTERIZE!$M$3/$B$7, PREFERENCES!$D$5)</f>
        <v>#N/A</v>
      </c>
      <c r="S151" s="16" t="e">
        <f>ROUND(Q151*AF151*CHARACTERIZE!$I$3/$B$7,PREFERENCES!$D$6)</f>
        <v>#N/A</v>
      </c>
      <c r="T151" s="18" t="e">
        <f>ROUND(S151/Q151,PREFERENCES!$D$6)</f>
        <v>#N/A</v>
      </c>
      <c r="U151" s="15" t="e">
        <f>IF(R151=0,0,ROUND((AF151*CHARACTERIZE!$I$3)/(E151*AG151/CHARACTERIZE!$M$3),PREFERENCES!$D$7))</f>
        <v>#N/A</v>
      </c>
      <c r="V151" s="19" t="e">
        <f t="shared" si="40"/>
        <v>#N/A</v>
      </c>
      <c r="W151" s="15" t="e">
        <f t="shared" si="26"/>
        <v>#N/A</v>
      </c>
      <c r="X151" s="15" t="e">
        <f t="shared" si="27"/>
        <v>#N/A</v>
      </c>
      <c r="Y151" s="23" t="e">
        <f t="shared" si="28"/>
        <v>#N/A</v>
      </c>
      <c r="Z151" s="15" t="e">
        <f t="shared" si="41"/>
        <v>#N/A</v>
      </c>
      <c r="AA151" s="15" t="e">
        <f t="shared" si="42"/>
        <v>#N/A</v>
      </c>
      <c r="AB151" s="22"/>
      <c r="AC151" s="4"/>
      <c r="AD151" s="3">
        <f t="shared" si="35"/>
        <v>0</v>
      </c>
      <c r="AE151" s="3" t="e">
        <f t="shared" si="43"/>
        <v>#N/A</v>
      </c>
      <c r="AF151" t="e">
        <f t="shared" si="44"/>
        <v>#N/A</v>
      </c>
      <c r="AG151" t="e">
        <f t="shared" si="45"/>
        <v>#N/A</v>
      </c>
    </row>
    <row r="152" spans="4:33">
      <c r="D152">
        <v>149</v>
      </c>
      <c r="E152" s="3">
        <v>4.5</v>
      </c>
      <c r="F152" s="17">
        <f t="shared" si="34"/>
        <v>0</v>
      </c>
      <c r="G152" s="17">
        <f t="shared" si="29"/>
        <v>0</v>
      </c>
      <c r="I152" s="14" t="e">
        <f>IF(AD152=0,NA(),ROUND(AG152,PREFERENCES!$D$4))</f>
        <v>#N/A</v>
      </c>
      <c r="J152" s="14" t="e">
        <f>ROUND(E152*AG152,PREFERENCES!$D$5)</f>
        <v>#N/A</v>
      </c>
      <c r="K152" s="14" t="e">
        <f>IF(AD152=0,NA(),ROUND(AF152,PREFERENCES!$D$6))</f>
        <v>#N/A</v>
      </c>
      <c r="L152" s="14" t="e">
        <f>IF(J152=0,NA(),ROUND(AF152/J152,PREFERENCES!$D$7))</f>
        <v>#N/A</v>
      </c>
      <c r="M152" s="17" t="e">
        <f t="shared" si="39"/>
        <v>#N/A</v>
      </c>
      <c r="N152" s="14" t="e">
        <f>ROUND(IF($B$6=0,NA(),AF152/$B$6),PREFERENCES!$D$8)</f>
        <v>#N/A</v>
      </c>
      <c r="O152" s="14" t="e">
        <f>ROUND(IF(OR(K152=0,$B$6=0),NA(),$B$6/K152),PREFERENCES!$D$9)</f>
        <v>#N/A</v>
      </c>
      <c r="P152" s="14" t="e">
        <f>ROUND(IF(OR(K152=0,$B$6=0),NA(),$B$6/K152*100),PREFERENCES!$D$10)</f>
        <v>#N/A</v>
      </c>
      <c r="Q152" s="16" t="e">
        <f>IF((AF152*CHARACTERIZE!$I$3)=0,0,CEILING(CHARACTERIZE!$E$3/(AF152*CHARACTERIZE!$I$3),1)*$B$7)</f>
        <v>#N/A</v>
      </c>
      <c r="R152" s="17" t="e">
        <f>ROUND(Q152*E152*AG152/CHARACTERIZE!$M$3/$B$7, PREFERENCES!$D$5)</f>
        <v>#N/A</v>
      </c>
      <c r="S152" s="16" t="e">
        <f>ROUND(Q152*AF152*CHARACTERIZE!$I$3/$B$7,PREFERENCES!$D$6)</f>
        <v>#N/A</v>
      </c>
      <c r="T152" s="18" t="e">
        <f>ROUND(S152/Q152,PREFERENCES!$D$6)</f>
        <v>#N/A</v>
      </c>
      <c r="U152" s="15" t="e">
        <f>IF(R152=0,0,ROUND((AF152*CHARACTERIZE!$I$3)/(E152*AG152/CHARACTERIZE!$M$3),PREFERENCES!$D$7))</f>
        <v>#N/A</v>
      </c>
      <c r="V152" s="19" t="e">
        <f t="shared" si="40"/>
        <v>#N/A</v>
      </c>
      <c r="W152" s="15" t="e">
        <f t="shared" si="26"/>
        <v>#N/A</v>
      </c>
      <c r="X152" s="15" t="e">
        <f t="shared" si="27"/>
        <v>#N/A</v>
      </c>
      <c r="Y152" s="23" t="e">
        <f t="shared" si="28"/>
        <v>#N/A</v>
      </c>
      <c r="Z152" s="15" t="e">
        <f t="shared" si="41"/>
        <v>#N/A</v>
      </c>
      <c r="AA152" s="15" t="e">
        <f t="shared" si="42"/>
        <v>#N/A</v>
      </c>
      <c r="AB152" s="22"/>
      <c r="AC152" s="4"/>
      <c r="AD152" s="3">
        <f t="shared" si="35"/>
        <v>0</v>
      </c>
      <c r="AE152" s="3" t="e">
        <f t="shared" si="43"/>
        <v>#N/A</v>
      </c>
      <c r="AF152" t="e">
        <f t="shared" si="44"/>
        <v>#N/A</v>
      </c>
      <c r="AG152" t="e">
        <f t="shared" si="45"/>
        <v>#N/A</v>
      </c>
    </row>
    <row r="153" spans="4:33">
      <c r="D153">
        <v>150</v>
      </c>
      <c r="E153" s="3">
        <v>4.5999999999999996</v>
      </c>
      <c r="F153" s="17">
        <f t="shared" si="34"/>
        <v>0</v>
      </c>
      <c r="G153" s="17">
        <f t="shared" si="29"/>
        <v>0</v>
      </c>
      <c r="I153" s="14" t="e">
        <f>IF(AD153=0,NA(),ROUND(AG153,PREFERENCES!$D$4))</f>
        <v>#N/A</v>
      </c>
      <c r="J153" s="14" t="e">
        <f>ROUND(E153*AG153,PREFERENCES!$D$5)</f>
        <v>#N/A</v>
      </c>
      <c r="K153" s="14" t="e">
        <f>IF(AD153=0,NA(),ROUND(AF153,PREFERENCES!$D$6))</f>
        <v>#N/A</v>
      </c>
      <c r="L153" s="14" t="e">
        <f>IF(J153=0,NA(),ROUND(AF153/J153,PREFERENCES!$D$7))</f>
        <v>#N/A</v>
      </c>
      <c r="M153" s="17" t="e">
        <f t="shared" si="39"/>
        <v>#N/A</v>
      </c>
      <c r="N153" s="14" t="e">
        <f>ROUND(IF($B$6=0,NA(),AF153/$B$6),PREFERENCES!$D$8)</f>
        <v>#N/A</v>
      </c>
      <c r="O153" s="14" t="e">
        <f>ROUND(IF(OR(K153=0,$B$6=0),NA(),$B$6/K153),PREFERENCES!$D$9)</f>
        <v>#N/A</v>
      </c>
      <c r="P153" s="14" t="e">
        <f>ROUND(IF(OR(K153=0,$B$6=0),NA(),$B$6/K153*100),PREFERENCES!$D$10)</f>
        <v>#N/A</v>
      </c>
      <c r="Q153" s="16" t="e">
        <f>IF((AF153*CHARACTERIZE!$I$3)=0,0,CEILING(CHARACTERIZE!$E$3/(AF153*CHARACTERIZE!$I$3),1)*$B$7)</f>
        <v>#N/A</v>
      </c>
      <c r="R153" s="17" t="e">
        <f>ROUND(Q153*E153*AG153/CHARACTERIZE!$M$3/$B$7, PREFERENCES!$D$5)</f>
        <v>#N/A</v>
      </c>
      <c r="S153" s="16" t="e">
        <f>ROUND(Q153*AF153*CHARACTERIZE!$I$3/$B$7,PREFERENCES!$D$6)</f>
        <v>#N/A</v>
      </c>
      <c r="T153" s="18" t="e">
        <f>ROUND(S153/Q153,PREFERENCES!$D$6)</f>
        <v>#N/A</v>
      </c>
      <c r="U153" s="15" t="e">
        <f>IF(R153=0,0,ROUND((AF153*CHARACTERIZE!$I$3)/(E153*AG153/CHARACTERIZE!$M$3),PREFERENCES!$D$7))</f>
        <v>#N/A</v>
      </c>
      <c r="V153" s="19" t="e">
        <f t="shared" si="40"/>
        <v>#N/A</v>
      </c>
      <c r="W153" s="15" t="e">
        <f t="shared" si="26"/>
        <v>#N/A</v>
      </c>
      <c r="X153" s="15" t="e">
        <f t="shared" si="27"/>
        <v>#N/A</v>
      </c>
      <c r="Y153" s="23" t="e">
        <f t="shared" si="28"/>
        <v>#N/A</v>
      </c>
      <c r="Z153" s="15" t="e">
        <f t="shared" si="41"/>
        <v>#N/A</v>
      </c>
      <c r="AA153" s="15" t="e">
        <f t="shared" si="42"/>
        <v>#N/A</v>
      </c>
      <c r="AB153" s="22"/>
      <c r="AC153" s="4"/>
      <c r="AD153" s="3">
        <f t="shared" si="35"/>
        <v>0</v>
      </c>
      <c r="AE153" s="3" t="e">
        <f t="shared" si="43"/>
        <v>#N/A</v>
      </c>
      <c r="AF153" t="e">
        <f t="shared" si="44"/>
        <v>#N/A</v>
      </c>
      <c r="AG153" t="e">
        <f t="shared" si="45"/>
        <v>#N/A</v>
      </c>
    </row>
    <row r="154" spans="4:33">
      <c r="D154">
        <v>151</v>
      </c>
      <c r="E154" s="3">
        <v>4.7</v>
      </c>
      <c r="F154" s="17">
        <f t="shared" si="34"/>
        <v>0</v>
      </c>
      <c r="G154" s="17">
        <f t="shared" si="29"/>
        <v>0</v>
      </c>
      <c r="I154" s="14" t="e">
        <f>IF(AD154=0,NA(),ROUND(AG154,PREFERENCES!$D$4))</f>
        <v>#N/A</v>
      </c>
      <c r="J154" s="14" t="e">
        <f>ROUND(E154*AG154,PREFERENCES!$D$5)</f>
        <v>#N/A</v>
      </c>
      <c r="K154" s="14" t="e">
        <f>IF(AD154=0,NA(),ROUND(AF154,PREFERENCES!$D$6))</f>
        <v>#N/A</v>
      </c>
      <c r="L154" s="14" t="e">
        <f>IF(J154=0,NA(),ROUND(AF154/J154,PREFERENCES!$D$7))</f>
        <v>#N/A</v>
      </c>
      <c r="M154" s="17" t="e">
        <f t="shared" si="39"/>
        <v>#N/A</v>
      </c>
      <c r="N154" s="14" t="e">
        <f>ROUND(IF($B$6=0,NA(),AF154/$B$6),PREFERENCES!$D$8)</f>
        <v>#N/A</v>
      </c>
      <c r="O154" s="14" t="e">
        <f>ROUND(IF(OR(K154=0,$B$6=0),NA(),$B$6/K154),PREFERENCES!$D$9)</f>
        <v>#N/A</v>
      </c>
      <c r="P154" s="14" t="e">
        <f>ROUND(IF(OR(K154=0,$B$6=0),NA(),$B$6/K154*100),PREFERENCES!$D$10)</f>
        <v>#N/A</v>
      </c>
      <c r="Q154" s="16" t="e">
        <f>IF((AF154*CHARACTERIZE!$I$3)=0,0,CEILING(CHARACTERIZE!$E$3/(AF154*CHARACTERIZE!$I$3),1)*$B$7)</f>
        <v>#N/A</v>
      </c>
      <c r="R154" s="17" t="e">
        <f>ROUND(Q154*E154*AG154/CHARACTERIZE!$M$3/$B$7, PREFERENCES!$D$5)</f>
        <v>#N/A</v>
      </c>
      <c r="S154" s="16" t="e">
        <f>ROUND(Q154*AF154*CHARACTERIZE!$I$3/$B$7,PREFERENCES!$D$6)</f>
        <v>#N/A</v>
      </c>
      <c r="T154" s="18" t="e">
        <f>ROUND(S154/Q154,PREFERENCES!$D$6)</f>
        <v>#N/A</v>
      </c>
      <c r="U154" s="15" t="e">
        <f>IF(R154=0,0,ROUND((AF154*CHARACTERIZE!$I$3)/(E154*AG154/CHARACTERIZE!$M$3),PREFERENCES!$D$7))</f>
        <v>#N/A</v>
      </c>
      <c r="V154" s="19" t="e">
        <f t="shared" si="40"/>
        <v>#N/A</v>
      </c>
      <c r="W154" s="15" t="e">
        <f t="shared" si="26"/>
        <v>#N/A</v>
      </c>
      <c r="X154" s="15" t="e">
        <f t="shared" si="27"/>
        <v>#N/A</v>
      </c>
      <c r="Y154" s="23" t="e">
        <f t="shared" si="28"/>
        <v>#N/A</v>
      </c>
      <c r="Z154" s="15" t="e">
        <f t="shared" si="41"/>
        <v>#N/A</v>
      </c>
      <c r="AA154" s="15" t="e">
        <f t="shared" si="42"/>
        <v>#N/A</v>
      </c>
      <c r="AB154" s="22"/>
      <c r="AC154" s="4"/>
      <c r="AD154" s="3">
        <f t="shared" si="35"/>
        <v>0</v>
      </c>
      <c r="AE154" s="3" t="e">
        <f t="shared" si="43"/>
        <v>#N/A</v>
      </c>
      <c r="AF154" t="e">
        <f t="shared" si="44"/>
        <v>#N/A</v>
      </c>
      <c r="AG154" t="e">
        <f t="shared" si="45"/>
        <v>#N/A</v>
      </c>
    </row>
    <row r="155" spans="4:33">
      <c r="D155">
        <v>152</v>
      </c>
      <c r="E155" s="3">
        <v>4.8</v>
      </c>
      <c r="F155" s="17">
        <f t="shared" si="34"/>
        <v>0</v>
      </c>
      <c r="G155" s="17">
        <f t="shared" si="29"/>
        <v>0</v>
      </c>
      <c r="I155" s="14" t="e">
        <f>IF(AD155=0,NA(),ROUND(AG155,PREFERENCES!$D$4))</f>
        <v>#N/A</v>
      </c>
      <c r="J155" s="14" t="e">
        <f>ROUND(E155*AG155,PREFERENCES!$D$5)</f>
        <v>#N/A</v>
      </c>
      <c r="K155" s="14" t="e">
        <f>IF(AD155=0,NA(),ROUND(AF155,PREFERENCES!$D$6))</f>
        <v>#N/A</v>
      </c>
      <c r="L155" s="14" t="e">
        <f>IF(J155=0,NA(),ROUND(AF155/J155,PREFERENCES!$D$7))</f>
        <v>#N/A</v>
      </c>
      <c r="M155" s="17" t="e">
        <f t="shared" si="39"/>
        <v>#N/A</v>
      </c>
      <c r="N155" s="14" t="e">
        <f>ROUND(IF($B$6=0,NA(),AF155/$B$6),PREFERENCES!$D$8)</f>
        <v>#N/A</v>
      </c>
      <c r="O155" s="14" t="e">
        <f>ROUND(IF(OR(K155=0,$B$6=0),NA(),$B$6/K155),PREFERENCES!$D$9)</f>
        <v>#N/A</v>
      </c>
      <c r="P155" s="14" t="e">
        <f>ROUND(IF(OR(K155=0,$B$6=0),NA(),$B$6/K155*100),PREFERENCES!$D$10)</f>
        <v>#N/A</v>
      </c>
      <c r="Q155" s="16" t="e">
        <f>IF((AF155*CHARACTERIZE!$I$3)=0,0,CEILING(CHARACTERIZE!$E$3/(AF155*CHARACTERIZE!$I$3),1)*$B$7)</f>
        <v>#N/A</v>
      </c>
      <c r="R155" s="17" t="e">
        <f>ROUND(Q155*E155*AG155/CHARACTERIZE!$M$3/$B$7, PREFERENCES!$D$5)</f>
        <v>#N/A</v>
      </c>
      <c r="S155" s="16" t="e">
        <f>ROUND(Q155*AF155*CHARACTERIZE!$I$3/$B$7,PREFERENCES!$D$6)</f>
        <v>#N/A</v>
      </c>
      <c r="T155" s="18" t="e">
        <f>ROUND(S155/Q155,PREFERENCES!$D$6)</f>
        <v>#N/A</v>
      </c>
      <c r="U155" s="15" t="e">
        <f>IF(R155=0,0,ROUND((AF155*CHARACTERIZE!$I$3)/(E155*AG155/CHARACTERIZE!$M$3),PREFERENCES!$D$7))</f>
        <v>#N/A</v>
      </c>
      <c r="V155" s="19" t="e">
        <f t="shared" si="40"/>
        <v>#N/A</v>
      </c>
      <c r="W155" s="15" t="e">
        <f t="shared" si="26"/>
        <v>#N/A</v>
      </c>
      <c r="X155" s="15" t="e">
        <f t="shared" si="27"/>
        <v>#N/A</v>
      </c>
      <c r="Y155" s="23" t="e">
        <f t="shared" si="28"/>
        <v>#N/A</v>
      </c>
      <c r="Z155" s="15" t="e">
        <f t="shared" si="41"/>
        <v>#N/A</v>
      </c>
      <c r="AA155" s="15" t="e">
        <f t="shared" si="42"/>
        <v>#N/A</v>
      </c>
      <c r="AB155" s="22"/>
      <c r="AC155" s="4"/>
      <c r="AD155" s="3">
        <f t="shared" si="35"/>
        <v>0</v>
      </c>
      <c r="AE155" s="3" t="e">
        <f t="shared" si="43"/>
        <v>#N/A</v>
      </c>
      <c r="AF155" t="e">
        <f t="shared" si="44"/>
        <v>#N/A</v>
      </c>
      <c r="AG155" t="e">
        <f t="shared" si="45"/>
        <v>#N/A</v>
      </c>
    </row>
    <row r="156" spans="4:33">
      <c r="D156">
        <v>153</v>
      </c>
      <c r="E156" s="3">
        <v>4.9000000000000004</v>
      </c>
      <c r="F156" s="17">
        <f t="shared" si="34"/>
        <v>0</v>
      </c>
      <c r="G156" s="17">
        <f t="shared" si="29"/>
        <v>0</v>
      </c>
      <c r="I156" s="14" t="e">
        <f>IF(AD156=0,NA(),ROUND(AG156,PREFERENCES!$D$4))</f>
        <v>#N/A</v>
      </c>
      <c r="J156" s="14" t="e">
        <f>ROUND(E156*AG156,PREFERENCES!$D$5)</f>
        <v>#N/A</v>
      </c>
      <c r="K156" s="14" t="e">
        <f>IF(AD156=0,NA(),ROUND(AF156,PREFERENCES!$D$6))</f>
        <v>#N/A</v>
      </c>
      <c r="L156" s="14" t="e">
        <f>IF(J156=0,NA(),ROUND(AF156/J156,PREFERENCES!$D$7))</f>
        <v>#N/A</v>
      </c>
      <c r="M156" s="17" t="e">
        <f t="shared" si="39"/>
        <v>#N/A</v>
      </c>
      <c r="N156" s="14" t="e">
        <f>ROUND(IF($B$6=0,NA(),AF156/$B$6),PREFERENCES!$D$8)</f>
        <v>#N/A</v>
      </c>
      <c r="O156" s="14" t="e">
        <f>ROUND(IF(OR(K156=0,$B$6=0),NA(),$B$6/K156),PREFERENCES!$D$9)</f>
        <v>#N/A</v>
      </c>
      <c r="P156" s="14" t="e">
        <f>ROUND(IF(OR(K156=0,$B$6=0),NA(),$B$6/K156*100),PREFERENCES!$D$10)</f>
        <v>#N/A</v>
      </c>
      <c r="Q156" s="16" t="e">
        <f>IF((AF156*CHARACTERIZE!$I$3)=0,0,CEILING(CHARACTERIZE!$E$3/(AF156*CHARACTERIZE!$I$3),1)*$B$7)</f>
        <v>#N/A</v>
      </c>
      <c r="R156" s="17" t="e">
        <f>ROUND(Q156*E156*AG156/CHARACTERIZE!$M$3/$B$7, PREFERENCES!$D$5)</f>
        <v>#N/A</v>
      </c>
      <c r="S156" s="16" t="e">
        <f>ROUND(Q156*AF156*CHARACTERIZE!$I$3/$B$7,PREFERENCES!$D$6)</f>
        <v>#N/A</v>
      </c>
      <c r="T156" s="18" t="e">
        <f>ROUND(S156/Q156,PREFERENCES!$D$6)</f>
        <v>#N/A</v>
      </c>
      <c r="U156" s="15" t="e">
        <f>IF(R156=0,0,ROUND((AF156*CHARACTERIZE!$I$3)/(E156*AG156/CHARACTERIZE!$M$3),PREFERENCES!$D$7))</f>
        <v>#N/A</v>
      </c>
      <c r="V156" s="19" t="e">
        <f t="shared" si="40"/>
        <v>#N/A</v>
      </c>
      <c r="W156" s="15" t="e">
        <f t="shared" si="26"/>
        <v>#N/A</v>
      </c>
      <c r="X156" s="15" t="e">
        <f t="shared" si="27"/>
        <v>#N/A</v>
      </c>
      <c r="Y156" s="23" t="e">
        <f t="shared" si="28"/>
        <v>#N/A</v>
      </c>
      <c r="Z156" s="15" t="e">
        <f t="shared" si="41"/>
        <v>#N/A</v>
      </c>
      <c r="AA156" s="15" t="e">
        <f t="shared" si="42"/>
        <v>#N/A</v>
      </c>
      <c r="AB156" s="22"/>
      <c r="AC156" s="4"/>
      <c r="AD156" s="3">
        <f t="shared" si="35"/>
        <v>0</v>
      </c>
      <c r="AE156" s="3" t="e">
        <f t="shared" si="43"/>
        <v>#N/A</v>
      </c>
      <c r="AF156" t="e">
        <f t="shared" si="44"/>
        <v>#N/A</v>
      </c>
      <c r="AG156" t="e">
        <f t="shared" si="45"/>
        <v>#N/A</v>
      </c>
    </row>
    <row r="157" spans="4:33">
      <c r="D157">
        <v>154</v>
      </c>
      <c r="E157" s="3">
        <v>5</v>
      </c>
      <c r="F157" s="17">
        <f t="shared" si="34"/>
        <v>0</v>
      </c>
      <c r="G157" s="17">
        <f t="shared" si="29"/>
        <v>0</v>
      </c>
      <c r="I157" s="14" t="e">
        <f>IF(AD157=0,NA(),ROUND(AG157,PREFERENCES!$D$4))</f>
        <v>#N/A</v>
      </c>
      <c r="J157" s="14" t="e">
        <f>ROUND(E157*AG157,PREFERENCES!$D$5)</f>
        <v>#N/A</v>
      </c>
      <c r="K157" s="14" t="e">
        <f>IF(AD157=0,NA(),ROUND(AF157,PREFERENCES!$D$6))</f>
        <v>#N/A</v>
      </c>
      <c r="L157" s="14" t="e">
        <f>IF(J157=0,NA(),ROUND(AF157/J157,PREFERENCES!$D$7))</f>
        <v>#N/A</v>
      </c>
      <c r="M157" s="17" t="e">
        <f t="shared" si="39"/>
        <v>#N/A</v>
      </c>
      <c r="N157" s="14" t="e">
        <f>ROUND(IF($B$6=0,NA(),AF157/$B$6),PREFERENCES!$D$8)</f>
        <v>#N/A</v>
      </c>
      <c r="O157" s="14" t="e">
        <f>ROUND(IF(OR(K157=0,$B$6=0),NA(),$B$6/K157),PREFERENCES!$D$9)</f>
        <v>#N/A</v>
      </c>
      <c r="P157" s="14" t="e">
        <f>ROUND(IF(OR(K157=0,$B$6=0),NA(),$B$6/K157*100),PREFERENCES!$D$10)</f>
        <v>#N/A</v>
      </c>
      <c r="Q157" s="16" t="e">
        <f>IF((AF157*CHARACTERIZE!$I$3)=0,0,CEILING(CHARACTERIZE!$E$3/(AF157*CHARACTERIZE!$I$3),1)*$B$7)</f>
        <v>#N/A</v>
      </c>
      <c r="R157" s="17" t="e">
        <f>ROUND(Q157*E157*AG157/CHARACTERIZE!$M$3/$B$7, PREFERENCES!$D$5)</f>
        <v>#N/A</v>
      </c>
      <c r="S157" s="16" t="e">
        <f>ROUND(Q157*AF157*CHARACTERIZE!$I$3/$B$7,PREFERENCES!$D$6)</f>
        <v>#N/A</v>
      </c>
      <c r="T157" s="18" t="e">
        <f>ROUND(S157/Q157,PREFERENCES!$D$6)</f>
        <v>#N/A</v>
      </c>
      <c r="U157" s="15" t="e">
        <f>IF(R157=0,0,ROUND((AF157*CHARACTERIZE!$I$3)/(E157*AG157/CHARACTERIZE!$M$3),PREFERENCES!$D$7))</f>
        <v>#N/A</v>
      </c>
      <c r="V157" s="19" t="e">
        <f t="shared" si="40"/>
        <v>#N/A</v>
      </c>
      <c r="W157" s="15" t="e">
        <f t="shared" si="26"/>
        <v>#N/A</v>
      </c>
      <c r="X157" s="15" t="e">
        <f t="shared" si="27"/>
        <v>#N/A</v>
      </c>
      <c r="Y157" s="23" t="e">
        <f t="shared" si="28"/>
        <v>#N/A</v>
      </c>
      <c r="Z157" s="15" t="e">
        <f t="shared" si="41"/>
        <v>#N/A</v>
      </c>
      <c r="AA157" s="15" t="e">
        <f t="shared" si="42"/>
        <v>#N/A</v>
      </c>
      <c r="AB157" s="22"/>
      <c r="AC157" s="4"/>
      <c r="AD157" s="3">
        <f t="shared" si="35"/>
        <v>0</v>
      </c>
      <c r="AE157" s="3" t="e">
        <f t="shared" si="43"/>
        <v>#N/A</v>
      </c>
      <c r="AF157" t="e">
        <f t="shared" si="44"/>
        <v>#N/A</v>
      </c>
      <c r="AG157" t="e">
        <f t="shared" si="45"/>
        <v>#N/A</v>
      </c>
    </row>
    <row r="158" spans="4:33">
      <c r="D158">
        <v>155</v>
      </c>
      <c r="E158" s="3">
        <v>5.0999999999999996</v>
      </c>
      <c r="F158" s="17">
        <f t="shared" si="34"/>
        <v>0</v>
      </c>
      <c r="G158" s="17">
        <f t="shared" si="29"/>
        <v>0</v>
      </c>
      <c r="I158" s="14" t="e">
        <f>IF(AD158=0,NA(),ROUND(AG158,PREFERENCES!$D$4))</f>
        <v>#N/A</v>
      </c>
      <c r="J158" s="14" t="e">
        <f>ROUND(E158*AG158,PREFERENCES!$D$5)</f>
        <v>#N/A</v>
      </c>
      <c r="K158" s="14" t="e">
        <f>IF(AD158=0,NA(),ROUND(AF158,PREFERENCES!$D$6))</f>
        <v>#N/A</v>
      </c>
      <c r="L158" s="14" t="e">
        <f>IF(J158=0,NA(),ROUND(AF158/J158,PREFERENCES!$D$7))</f>
        <v>#N/A</v>
      </c>
      <c r="M158" s="17" t="e">
        <f t="shared" ref="M158:M172" si="46">IF(AD158=0,NA(),ROUND((G158*AE158),3))</f>
        <v>#N/A</v>
      </c>
      <c r="N158" s="14" t="e">
        <f>ROUND(IF($B$6=0,NA(),AF158/$B$6),PREFERENCES!$D$8)</f>
        <v>#N/A</v>
      </c>
      <c r="O158" s="14" t="e">
        <f>ROUND(IF(OR(K158=0,$B$6=0),NA(),$B$6/K158),PREFERENCES!$D$9)</f>
        <v>#N/A</v>
      </c>
      <c r="P158" s="14" t="e">
        <f>ROUND(IF(OR(K158=0,$B$6=0),NA(),$B$6/K158*100),PREFERENCES!$D$10)</f>
        <v>#N/A</v>
      </c>
      <c r="Q158" s="16" t="e">
        <f>IF((AF158*CHARACTERIZE!$I$3)=0,0,CEILING(CHARACTERIZE!$E$3/(AF158*CHARACTERIZE!$I$3),1)*$B$7)</f>
        <v>#N/A</v>
      </c>
      <c r="R158" s="17" t="e">
        <f>ROUND(Q158*E158*AG158/CHARACTERIZE!$M$3/$B$7, PREFERENCES!$D$5)</f>
        <v>#N/A</v>
      </c>
      <c r="S158" s="16" t="e">
        <f>ROUND(Q158*AF158*CHARACTERIZE!$I$3/$B$7,PREFERENCES!$D$6)</f>
        <v>#N/A</v>
      </c>
      <c r="T158" s="18" t="e">
        <f>ROUND(S158/Q158,PREFERENCES!$D$6)</f>
        <v>#N/A</v>
      </c>
      <c r="U158" s="15" t="e">
        <f>IF(R158=0,0,ROUND((AF158*CHARACTERIZE!$I$3)/(E158*AG158/CHARACTERIZE!$M$3),PREFERENCES!$D$7))</f>
        <v>#N/A</v>
      </c>
      <c r="V158" s="19" t="e">
        <f t="shared" ref="V158:V172" si="47">Q158*$B$6/$B$7</f>
        <v>#N/A</v>
      </c>
      <c r="W158" s="15" t="e">
        <f t="shared" ref="W158:W172" si="48">IF(AD158=0,NA(),ROUND(CHOOSE($B$39,$B$9,$B$9+AD158*$B$35,$B$13+AD158*($B$10+$B$11+$B$35+$B$12),$B$14+AD158*$B$35,$B$15),1))</f>
        <v>#N/A</v>
      </c>
      <c r="X158" s="15" t="e">
        <f t="shared" ref="X158:X172" si="49">IF(AE158=0,NA(),ROUND(CHOOSE($B$39,$B$9-AD158*$B$35,$B$9,$B$13+AD158*($B$12+$B$10+$B$11),$B$14,$B$15-AD158*$B$35),1))</f>
        <v>#N/A</v>
      </c>
      <c r="Y158" s="23" t="e">
        <f t="shared" ref="Y158:Y172" si="50">IF(AF158=0,NA(),ROUND(CHOOSE($B$39,NA(),NA(),NA(),($B$14-$B$13)/J158,(X158-$B$13)/J158),2))</f>
        <v>#N/A</v>
      </c>
      <c r="Z158" s="15" t="e">
        <f t="shared" ref="Z158:Z172" si="51">IF(AF158=0,NA(),ROUND(CHOOSE($B$39,NA(),NA(),NA(),EXP((LN(Y158/175.54))/-0.941),EXP((LN(Y158/175.54))/-0.941)),1))</f>
        <v>#N/A</v>
      </c>
      <c r="AA158" s="15" t="e">
        <f t="shared" ref="AA158:AA172" si="52">IF(AG158=0,NA(),ROUND(CHOOSE($B$39,NA(),NA(),NA(),Z158*645.16*0.0393700787,Z158*645.16*0.0393700787),0))</f>
        <v>#N/A</v>
      </c>
      <c r="AB158" s="22"/>
      <c r="AC158" s="4"/>
      <c r="AD158" s="3">
        <f t="shared" ref="AD158:AD172" si="53">IF(F158=0,0,E158*(F158+($B$9-$B$33)*$B$34))</f>
        <v>0</v>
      </c>
      <c r="AE158" s="3" t="e">
        <f t="shared" ref="AE158:AE172" si="54">1+(W158-$B$33)*$B$32</f>
        <v>#N/A</v>
      </c>
      <c r="AF158" t="e">
        <f t="shared" ref="AF158:AF172" si="55">G158*AE158*$B$5*$B$7</f>
        <v>#N/A</v>
      </c>
      <c r="AG158" t="e">
        <f t="shared" ref="AG158:AG172" si="56">(F158+(W158-$B$33)*$B$34)*$B$7</f>
        <v>#N/A</v>
      </c>
    </row>
    <row r="159" spans="4:33">
      <c r="D159">
        <v>156</v>
      </c>
      <c r="E159" s="3">
        <v>5.2</v>
      </c>
      <c r="F159" s="17">
        <f t="shared" si="34"/>
        <v>0</v>
      </c>
      <c r="G159" s="17">
        <f t="shared" si="29"/>
        <v>0</v>
      </c>
      <c r="I159" s="14" t="e">
        <f>IF(AD159=0,NA(),ROUND(AG159,PREFERENCES!$D$4))</f>
        <v>#N/A</v>
      </c>
      <c r="J159" s="14" t="e">
        <f>ROUND(E159*AG159,PREFERENCES!$D$5)</f>
        <v>#N/A</v>
      </c>
      <c r="K159" s="14" t="e">
        <f>IF(AD159=0,NA(),ROUND(AF159,PREFERENCES!$D$6))</f>
        <v>#N/A</v>
      </c>
      <c r="L159" s="14" t="e">
        <f>IF(J159=0,NA(),ROUND(AF159/J159,PREFERENCES!$D$7))</f>
        <v>#N/A</v>
      </c>
      <c r="M159" s="17" t="e">
        <f t="shared" si="46"/>
        <v>#N/A</v>
      </c>
      <c r="N159" s="14" t="e">
        <f>ROUND(IF($B$6=0,NA(),AF159/$B$6),PREFERENCES!$D$8)</f>
        <v>#N/A</v>
      </c>
      <c r="O159" s="14" t="e">
        <f>ROUND(IF(OR(K159=0,$B$6=0),NA(),$B$6/K159),PREFERENCES!$D$9)</f>
        <v>#N/A</v>
      </c>
      <c r="P159" s="14" t="e">
        <f>ROUND(IF(OR(K159=0,$B$6=0),NA(),$B$6/K159*100),PREFERENCES!$D$10)</f>
        <v>#N/A</v>
      </c>
      <c r="Q159" s="16" t="e">
        <f>IF((AF159*CHARACTERIZE!$I$3)=0,0,CEILING(CHARACTERIZE!$E$3/(AF159*CHARACTERIZE!$I$3),1)*$B$7)</f>
        <v>#N/A</v>
      </c>
      <c r="R159" s="17" t="e">
        <f>ROUND(Q159*E159*AG159/CHARACTERIZE!$M$3/$B$7, PREFERENCES!$D$5)</f>
        <v>#N/A</v>
      </c>
      <c r="S159" s="16" t="e">
        <f>ROUND(Q159*AF159*CHARACTERIZE!$I$3/$B$7,PREFERENCES!$D$6)</f>
        <v>#N/A</v>
      </c>
      <c r="T159" s="18" t="e">
        <f>ROUND(S159/Q159,PREFERENCES!$D$6)</f>
        <v>#N/A</v>
      </c>
      <c r="U159" s="15" t="e">
        <f>IF(R159=0,0,ROUND((AF159*CHARACTERIZE!$I$3)/(E159*AG159/CHARACTERIZE!$M$3),PREFERENCES!$D$7))</f>
        <v>#N/A</v>
      </c>
      <c r="V159" s="19" t="e">
        <f t="shared" si="47"/>
        <v>#N/A</v>
      </c>
      <c r="W159" s="15" t="e">
        <f t="shared" si="48"/>
        <v>#N/A</v>
      </c>
      <c r="X159" s="15" t="e">
        <f t="shared" si="49"/>
        <v>#N/A</v>
      </c>
      <c r="Y159" s="23" t="e">
        <f t="shared" si="50"/>
        <v>#N/A</v>
      </c>
      <c r="Z159" s="15" t="e">
        <f t="shared" si="51"/>
        <v>#N/A</v>
      </c>
      <c r="AA159" s="15" t="e">
        <f t="shared" si="52"/>
        <v>#N/A</v>
      </c>
      <c r="AB159" s="22"/>
      <c r="AC159" s="4"/>
      <c r="AD159" s="3">
        <f t="shared" si="53"/>
        <v>0</v>
      </c>
      <c r="AE159" s="3" t="e">
        <f t="shared" si="54"/>
        <v>#N/A</v>
      </c>
      <c r="AF159" t="e">
        <f t="shared" si="55"/>
        <v>#N/A</v>
      </c>
      <c r="AG159" t="e">
        <f t="shared" si="56"/>
        <v>#N/A</v>
      </c>
    </row>
    <row r="160" spans="4:33">
      <c r="D160">
        <v>157</v>
      </c>
      <c r="E160" s="3">
        <v>5.3</v>
      </c>
      <c r="F160" s="17">
        <f t="shared" si="34"/>
        <v>0</v>
      </c>
      <c r="G160" s="17">
        <f t="shared" si="29"/>
        <v>0</v>
      </c>
      <c r="I160" s="14" t="e">
        <f>IF(AD160=0,NA(),ROUND(AG160,PREFERENCES!$D$4))</f>
        <v>#N/A</v>
      </c>
      <c r="J160" s="14" t="e">
        <f>ROUND(E160*AG160,PREFERENCES!$D$5)</f>
        <v>#N/A</v>
      </c>
      <c r="K160" s="14" t="e">
        <f>IF(AD160=0,NA(),ROUND(AF160,PREFERENCES!$D$6))</f>
        <v>#N/A</v>
      </c>
      <c r="L160" s="14" t="e">
        <f>IF(J160=0,NA(),ROUND(AF160/J160,PREFERENCES!$D$7))</f>
        <v>#N/A</v>
      </c>
      <c r="M160" s="17" t="e">
        <f t="shared" si="46"/>
        <v>#N/A</v>
      </c>
      <c r="N160" s="14" t="e">
        <f>ROUND(IF($B$6=0,NA(),AF160/$B$6),PREFERENCES!$D$8)</f>
        <v>#N/A</v>
      </c>
      <c r="O160" s="14" t="e">
        <f>ROUND(IF(OR(K160=0,$B$6=0),NA(),$B$6/K160),PREFERENCES!$D$9)</f>
        <v>#N/A</v>
      </c>
      <c r="P160" s="14" t="e">
        <f>ROUND(IF(OR(K160=0,$B$6=0),NA(),$B$6/K160*100),PREFERENCES!$D$10)</f>
        <v>#N/A</v>
      </c>
      <c r="Q160" s="16" t="e">
        <f>IF((AF160*CHARACTERIZE!$I$3)=0,0,CEILING(CHARACTERIZE!$E$3/(AF160*CHARACTERIZE!$I$3),1)*$B$7)</f>
        <v>#N/A</v>
      </c>
      <c r="R160" s="17" t="e">
        <f>ROUND(Q160*E160*AG160/CHARACTERIZE!$M$3/$B$7, PREFERENCES!$D$5)</f>
        <v>#N/A</v>
      </c>
      <c r="S160" s="16" t="e">
        <f>ROUND(Q160*AF160*CHARACTERIZE!$I$3/$B$7,PREFERENCES!$D$6)</f>
        <v>#N/A</v>
      </c>
      <c r="T160" s="18" t="e">
        <f>ROUND(S160/Q160,PREFERENCES!$D$6)</f>
        <v>#N/A</v>
      </c>
      <c r="U160" s="15" t="e">
        <f>IF(R160=0,0,ROUND((AF160*CHARACTERIZE!$I$3)/(E160*AG160/CHARACTERIZE!$M$3),PREFERENCES!$D$7))</f>
        <v>#N/A</v>
      </c>
      <c r="V160" s="19" t="e">
        <f t="shared" si="47"/>
        <v>#N/A</v>
      </c>
      <c r="W160" s="15" t="e">
        <f t="shared" si="48"/>
        <v>#N/A</v>
      </c>
      <c r="X160" s="15" t="e">
        <f t="shared" si="49"/>
        <v>#N/A</v>
      </c>
      <c r="Y160" s="23" t="e">
        <f t="shared" si="50"/>
        <v>#N/A</v>
      </c>
      <c r="Z160" s="15" t="e">
        <f t="shared" si="51"/>
        <v>#N/A</v>
      </c>
      <c r="AA160" s="15" t="e">
        <f t="shared" si="52"/>
        <v>#N/A</v>
      </c>
      <c r="AB160" s="22"/>
      <c r="AC160" s="4"/>
      <c r="AD160" s="3">
        <f t="shared" si="53"/>
        <v>0</v>
      </c>
      <c r="AE160" s="3" t="e">
        <f t="shared" si="54"/>
        <v>#N/A</v>
      </c>
      <c r="AF160" t="e">
        <f t="shared" si="55"/>
        <v>#N/A</v>
      </c>
      <c r="AG160" t="e">
        <f t="shared" si="56"/>
        <v>#N/A</v>
      </c>
    </row>
    <row r="161" spans="4:33">
      <c r="D161">
        <v>158</v>
      </c>
      <c r="E161" s="3">
        <v>5.4</v>
      </c>
      <c r="F161" s="17">
        <f t="shared" si="34"/>
        <v>0</v>
      </c>
      <c r="G161" s="17">
        <f t="shared" si="29"/>
        <v>0</v>
      </c>
      <c r="I161" s="14" t="e">
        <f>IF(AD161=0,NA(),ROUND(AG161,PREFERENCES!$D$4))</f>
        <v>#N/A</v>
      </c>
      <c r="J161" s="14" t="e">
        <f>ROUND(E161*AG161,PREFERENCES!$D$5)</f>
        <v>#N/A</v>
      </c>
      <c r="K161" s="14" t="e">
        <f>IF(AD161=0,NA(),ROUND(AF161,PREFERENCES!$D$6))</f>
        <v>#N/A</v>
      </c>
      <c r="L161" s="14" t="e">
        <f>IF(J161=0,NA(),ROUND(AF161/J161,PREFERENCES!$D$7))</f>
        <v>#N/A</v>
      </c>
      <c r="M161" s="17" t="e">
        <f t="shared" si="46"/>
        <v>#N/A</v>
      </c>
      <c r="N161" s="14" t="e">
        <f>ROUND(IF($B$6=0,NA(),AF161/$B$6),PREFERENCES!$D$8)</f>
        <v>#N/A</v>
      </c>
      <c r="O161" s="14" t="e">
        <f>ROUND(IF(OR(K161=0,$B$6=0),NA(),$B$6/K161),PREFERENCES!$D$9)</f>
        <v>#N/A</v>
      </c>
      <c r="P161" s="14" t="e">
        <f>ROUND(IF(OR(K161=0,$B$6=0),NA(),$B$6/K161*100),PREFERENCES!$D$10)</f>
        <v>#N/A</v>
      </c>
      <c r="Q161" s="16" t="e">
        <f>IF((AF161*CHARACTERIZE!$I$3)=0,0,CEILING(CHARACTERIZE!$E$3/(AF161*CHARACTERIZE!$I$3),1)*$B$7)</f>
        <v>#N/A</v>
      </c>
      <c r="R161" s="17" t="e">
        <f>ROUND(Q161*E161*AG161/CHARACTERIZE!$M$3/$B$7, PREFERENCES!$D$5)</f>
        <v>#N/A</v>
      </c>
      <c r="S161" s="16" t="e">
        <f>ROUND(Q161*AF161*CHARACTERIZE!$I$3/$B$7,PREFERENCES!$D$6)</f>
        <v>#N/A</v>
      </c>
      <c r="T161" s="18" t="e">
        <f>ROUND(S161/Q161,PREFERENCES!$D$6)</f>
        <v>#N/A</v>
      </c>
      <c r="U161" s="15" t="e">
        <f>IF(R161=0,0,ROUND((AF161*CHARACTERIZE!$I$3)/(E161*AG161/CHARACTERIZE!$M$3),PREFERENCES!$D$7))</f>
        <v>#N/A</v>
      </c>
      <c r="V161" s="19" t="e">
        <f t="shared" si="47"/>
        <v>#N/A</v>
      </c>
      <c r="W161" s="15" t="e">
        <f t="shared" si="48"/>
        <v>#N/A</v>
      </c>
      <c r="X161" s="15" t="e">
        <f t="shared" si="49"/>
        <v>#N/A</v>
      </c>
      <c r="Y161" s="23" t="e">
        <f t="shared" si="50"/>
        <v>#N/A</v>
      </c>
      <c r="Z161" s="15" t="e">
        <f t="shared" si="51"/>
        <v>#N/A</v>
      </c>
      <c r="AA161" s="15" t="e">
        <f t="shared" si="52"/>
        <v>#N/A</v>
      </c>
      <c r="AB161" s="22"/>
      <c r="AC161" s="4"/>
      <c r="AD161" s="3">
        <f t="shared" si="53"/>
        <v>0</v>
      </c>
      <c r="AE161" s="3" t="e">
        <f t="shared" si="54"/>
        <v>#N/A</v>
      </c>
      <c r="AF161" t="e">
        <f t="shared" si="55"/>
        <v>#N/A</v>
      </c>
      <c r="AG161" t="e">
        <f t="shared" si="56"/>
        <v>#N/A</v>
      </c>
    </row>
    <row r="162" spans="4:33">
      <c r="D162">
        <v>159</v>
      </c>
      <c r="E162" s="3">
        <v>5.5</v>
      </c>
      <c r="F162" s="17">
        <f t="shared" si="34"/>
        <v>0</v>
      </c>
      <c r="G162" s="17">
        <f t="shared" si="29"/>
        <v>0</v>
      </c>
      <c r="I162" s="14" t="e">
        <f>IF(AD162=0,NA(),ROUND(AG162,PREFERENCES!$D$4))</f>
        <v>#N/A</v>
      </c>
      <c r="J162" s="14" t="e">
        <f>ROUND(E162*AG162,PREFERENCES!$D$5)</f>
        <v>#N/A</v>
      </c>
      <c r="K162" s="14" t="e">
        <f>IF(AD162=0,NA(),ROUND(AF162,PREFERENCES!$D$6))</f>
        <v>#N/A</v>
      </c>
      <c r="L162" s="14" t="e">
        <f>IF(J162=0,NA(),ROUND(AF162/J162,PREFERENCES!$D$7))</f>
        <v>#N/A</v>
      </c>
      <c r="M162" s="17" t="e">
        <f t="shared" si="46"/>
        <v>#N/A</v>
      </c>
      <c r="N162" s="14" t="e">
        <f>ROUND(IF($B$6=0,NA(),AF162/$B$6),PREFERENCES!$D$8)</f>
        <v>#N/A</v>
      </c>
      <c r="O162" s="14" t="e">
        <f>ROUND(IF(OR(K162=0,$B$6=0),NA(),$B$6/K162),PREFERENCES!$D$9)</f>
        <v>#N/A</v>
      </c>
      <c r="P162" s="14" t="e">
        <f>ROUND(IF(OR(K162=0,$B$6=0),NA(),$B$6/K162*100),PREFERENCES!$D$10)</f>
        <v>#N/A</v>
      </c>
      <c r="Q162" s="16" t="e">
        <f>IF((AF162*CHARACTERIZE!$I$3)=0,0,CEILING(CHARACTERIZE!$E$3/(AF162*CHARACTERIZE!$I$3),1)*$B$7)</f>
        <v>#N/A</v>
      </c>
      <c r="R162" s="17" t="e">
        <f>ROUND(Q162*E162*AG162/CHARACTERIZE!$M$3/$B$7, PREFERENCES!$D$5)</f>
        <v>#N/A</v>
      </c>
      <c r="S162" s="16" t="e">
        <f>ROUND(Q162*AF162*CHARACTERIZE!$I$3/$B$7,PREFERENCES!$D$6)</f>
        <v>#N/A</v>
      </c>
      <c r="T162" s="18" t="e">
        <f>ROUND(S162/Q162,PREFERENCES!$D$6)</f>
        <v>#N/A</v>
      </c>
      <c r="U162" s="15" t="e">
        <f>IF(R162=0,0,ROUND((AF162*CHARACTERIZE!$I$3)/(E162*AG162/CHARACTERIZE!$M$3),PREFERENCES!$D$7))</f>
        <v>#N/A</v>
      </c>
      <c r="V162" s="19" t="e">
        <f t="shared" si="47"/>
        <v>#N/A</v>
      </c>
      <c r="W162" s="15" t="e">
        <f t="shared" si="48"/>
        <v>#N/A</v>
      </c>
      <c r="X162" s="15" t="e">
        <f t="shared" si="49"/>
        <v>#N/A</v>
      </c>
      <c r="Y162" s="23" t="e">
        <f t="shared" si="50"/>
        <v>#N/A</v>
      </c>
      <c r="Z162" s="15" t="e">
        <f t="shared" si="51"/>
        <v>#N/A</v>
      </c>
      <c r="AA162" s="15" t="e">
        <f t="shared" si="52"/>
        <v>#N/A</v>
      </c>
      <c r="AB162" s="22"/>
      <c r="AC162" s="4"/>
      <c r="AD162" s="3">
        <f t="shared" si="53"/>
        <v>0</v>
      </c>
      <c r="AE162" s="3" t="e">
        <f t="shared" si="54"/>
        <v>#N/A</v>
      </c>
      <c r="AF162" t="e">
        <f t="shared" si="55"/>
        <v>#N/A</v>
      </c>
      <c r="AG162" t="e">
        <f t="shared" si="56"/>
        <v>#N/A</v>
      </c>
    </row>
    <row r="163" spans="4:33">
      <c r="D163">
        <v>160</v>
      </c>
      <c r="E163" s="3">
        <v>5.6</v>
      </c>
      <c r="F163" s="17">
        <f t="shared" si="34"/>
        <v>0</v>
      </c>
      <c r="G163" s="17">
        <f t="shared" si="29"/>
        <v>0</v>
      </c>
      <c r="I163" s="14" t="e">
        <f>IF(AD163=0,NA(),ROUND(AG163,PREFERENCES!$D$4))</f>
        <v>#N/A</v>
      </c>
      <c r="J163" s="14" t="e">
        <f>ROUND(E163*AG163,PREFERENCES!$D$5)</f>
        <v>#N/A</v>
      </c>
      <c r="K163" s="14" t="e">
        <f>IF(AD163=0,NA(),ROUND(AF163,PREFERENCES!$D$6))</f>
        <v>#N/A</v>
      </c>
      <c r="L163" s="14" t="e">
        <f>IF(J163=0,NA(),ROUND(AF163/J163,PREFERENCES!$D$7))</f>
        <v>#N/A</v>
      </c>
      <c r="M163" s="17" t="e">
        <f t="shared" si="46"/>
        <v>#N/A</v>
      </c>
      <c r="N163" s="14" t="e">
        <f>ROUND(IF($B$6=0,NA(),AF163/$B$6),PREFERENCES!$D$8)</f>
        <v>#N/A</v>
      </c>
      <c r="O163" s="14" t="e">
        <f>ROUND(IF(OR(K163=0,$B$6=0),NA(),$B$6/K163),PREFERENCES!$D$9)</f>
        <v>#N/A</v>
      </c>
      <c r="P163" s="14" t="e">
        <f>ROUND(IF(OR(K163=0,$B$6=0),NA(),$B$6/K163*100),PREFERENCES!$D$10)</f>
        <v>#N/A</v>
      </c>
      <c r="Q163" s="16" t="e">
        <f>IF((AF163*CHARACTERIZE!$I$3)=0,0,CEILING(CHARACTERIZE!$E$3/(AF163*CHARACTERIZE!$I$3),1)*$B$7)</f>
        <v>#N/A</v>
      </c>
      <c r="R163" s="17" t="e">
        <f>ROUND(Q163*E163*AG163/CHARACTERIZE!$M$3/$B$7, PREFERENCES!$D$5)</f>
        <v>#N/A</v>
      </c>
      <c r="S163" s="16" t="e">
        <f>ROUND(Q163*AF163*CHARACTERIZE!$I$3/$B$7,PREFERENCES!$D$6)</f>
        <v>#N/A</v>
      </c>
      <c r="T163" s="18" t="e">
        <f>ROUND(S163/Q163,PREFERENCES!$D$6)</f>
        <v>#N/A</v>
      </c>
      <c r="U163" s="15" t="e">
        <f>IF(R163=0,0,ROUND((AF163*CHARACTERIZE!$I$3)/(E163*AG163/CHARACTERIZE!$M$3),PREFERENCES!$D$7))</f>
        <v>#N/A</v>
      </c>
      <c r="V163" s="19" t="e">
        <f t="shared" si="47"/>
        <v>#N/A</v>
      </c>
      <c r="W163" s="15" t="e">
        <f t="shared" si="48"/>
        <v>#N/A</v>
      </c>
      <c r="X163" s="15" t="e">
        <f t="shared" si="49"/>
        <v>#N/A</v>
      </c>
      <c r="Y163" s="23" t="e">
        <f t="shared" si="50"/>
        <v>#N/A</v>
      </c>
      <c r="Z163" s="15" t="e">
        <f t="shared" si="51"/>
        <v>#N/A</v>
      </c>
      <c r="AA163" s="15" t="e">
        <f t="shared" si="52"/>
        <v>#N/A</v>
      </c>
      <c r="AB163" s="22"/>
      <c r="AC163" s="4"/>
      <c r="AD163" s="3">
        <f t="shared" si="53"/>
        <v>0</v>
      </c>
      <c r="AE163" s="3" t="e">
        <f t="shared" si="54"/>
        <v>#N/A</v>
      </c>
      <c r="AF163" t="e">
        <f t="shared" si="55"/>
        <v>#N/A</v>
      </c>
      <c r="AG163" t="e">
        <f t="shared" si="56"/>
        <v>#N/A</v>
      </c>
    </row>
    <row r="164" spans="4:33">
      <c r="D164">
        <v>161</v>
      </c>
      <c r="E164" s="3">
        <v>5.7</v>
      </c>
      <c r="F164" s="17">
        <f t="shared" si="34"/>
        <v>0</v>
      </c>
      <c r="G164" s="17">
        <f t="shared" si="29"/>
        <v>0</v>
      </c>
      <c r="I164" s="14" t="e">
        <f>IF(AD164=0,NA(),ROUND(AG164,PREFERENCES!$D$4))</f>
        <v>#N/A</v>
      </c>
      <c r="J164" s="14" t="e">
        <f>ROUND(E164*AG164,PREFERENCES!$D$5)</f>
        <v>#N/A</v>
      </c>
      <c r="K164" s="14" t="e">
        <f>IF(AD164=0,NA(),ROUND(AF164,PREFERENCES!$D$6))</f>
        <v>#N/A</v>
      </c>
      <c r="L164" s="14" t="e">
        <f>IF(J164=0,NA(),ROUND(AF164/J164,PREFERENCES!$D$7))</f>
        <v>#N/A</v>
      </c>
      <c r="M164" s="17" t="e">
        <f t="shared" si="46"/>
        <v>#N/A</v>
      </c>
      <c r="N164" s="14" t="e">
        <f>ROUND(IF($B$6=0,NA(),AF164/$B$6),PREFERENCES!$D$8)</f>
        <v>#N/A</v>
      </c>
      <c r="O164" s="14" t="e">
        <f>ROUND(IF(OR(K164=0,$B$6=0),NA(),$B$6/K164),PREFERENCES!$D$9)</f>
        <v>#N/A</v>
      </c>
      <c r="P164" s="14" t="e">
        <f>ROUND(IF(OR(K164=0,$B$6=0),NA(),$B$6/K164*100),PREFERENCES!$D$10)</f>
        <v>#N/A</v>
      </c>
      <c r="Q164" s="16" t="e">
        <f>IF((AF164*CHARACTERIZE!$I$3)=0,0,CEILING(CHARACTERIZE!$E$3/(AF164*CHARACTERIZE!$I$3),1)*$B$7)</f>
        <v>#N/A</v>
      </c>
      <c r="R164" s="17" t="e">
        <f>ROUND(Q164*E164*AG164/CHARACTERIZE!$M$3/$B$7, PREFERENCES!$D$5)</f>
        <v>#N/A</v>
      </c>
      <c r="S164" s="16" t="e">
        <f>ROUND(Q164*AF164*CHARACTERIZE!$I$3/$B$7,PREFERENCES!$D$6)</f>
        <v>#N/A</v>
      </c>
      <c r="T164" s="18" t="e">
        <f>ROUND(S164/Q164,PREFERENCES!$D$6)</f>
        <v>#N/A</v>
      </c>
      <c r="U164" s="15" t="e">
        <f>IF(R164=0,0,ROUND((AF164*CHARACTERIZE!$I$3)/(E164*AG164/CHARACTERIZE!$M$3),PREFERENCES!$D$7))</f>
        <v>#N/A</v>
      </c>
      <c r="V164" s="19" t="e">
        <f t="shared" si="47"/>
        <v>#N/A</v>
      </c>
      <c r="W164" s="15" t="e">
        <f t="shared" si="48"/>
        <v>#N/A</v>
      </c>
      <c r="X164" s="15" t="e">
        <f t="shared" si="49"/>
        <v>#N/A</v>
      </c>
      <c r="Y164" s="23" t="e">
        <f t="shared" si="50"/>
        <v>#N/A</v>
      </c>
      <c r="Z164" s="15" t="e">
        <f t="shared" si="51"/>
        <v>#N/A</v>
      </c>
      <c r="AA164" s="15" t="e">
        <f t="shared" si="52"/>
        <v>#N/A</v>
      </c>
      <c r="AB164" s="22"/>
      <c r="AC164" s="4"/>
      <c r="AD164" s="3">
        <f t="shared" si="53"/>
        <v>0</v>
      </c>
      <c r="AE164" s="3" t="e">
        <f t="shared" si="54"/>
        <v>#N/A</v>
      </c>
      <c r="AF164" t="e">
        <f t="shared" si="55"/>
        <v>#N/A</v>
      </c>
      <c r="AG164" t="e">
        <f t="shared" si="56"/>
        <v>#N/A</v>
      </c>
    </row>
    <row r="165" spans="4:33">
      <c r="D165">
        <v>162</v>
      </c>
      <c r="E165" s="3">
        <v>5.8</v>
      </c>
      <c r="F165" s="17">
        <f t="shared" si="34"/>
        <v>0</v>
      </c>
      <c r="G165" s="17">
        <f t="shared" si="29"/>
        <v>0</v>
      </c>
      <c r="I165" s="14" t="e">
        <f>IF(AD165=0,NA(),ROUND(AG165,PREFERENCES!$D$4))</f>
        <v>#N/A</v>
      </c>
      <c r="J165" s="14" t="e">
        <f>ROUND(E165*AG165,PREFERENCES!$D$5)</f>
        <v>#N/A</v>
      </c>
      <c r="K165" s="14" t="e">
        <f>IF(AD165=0,NA(),ROUND(AF165,PREFERENCES!$D$6))</f>
        <v>#N/A</v>
      </c>
      <c r="L165" s="14" t="e">
        <f>IF(J165=0,NA(),ROUND(AF165/J165,PREFERENCES!$D$7))</f>
        <v>#N/A</v>
      </c>
      <c r="M165" s="17" t="e">
        <f t="shared" si="46"/>
        <v>#N/A</v>
      </c>
      <c r="N165" s="14" t="e">
        <f>ROUND(IF($B$6=0,NA(),AF165/$B$6),PREFERENCES!$D$8)</f>
        <v>#N/A</v>
      </c>
      <c r="O165" s="14" t="e">
        <f>ROUND(IF(OR(K165=0,$B$6=0),NA(),$B$6/K165),PREFERENCES!$D$9)</f>
        <v>#N/A</v>
      </c>
      <c r="P165" s="14" t="e">
        <f>ROUND(IF(OR(K165=0,$B$6=0),NA(),$B$6/K165*100),PREFERENCES!$D$10)</f>
        <v>#N/A</v>
      </c>
      <c r="Q165" s="16" t="e">
        <f>IF((AF165*CHARACTERIZE!$I$3)=0,0,CEILING(CHARACTERIZE!$E$3/(AF165*CHARACTERIZE!$I$3),1)*$B$7)</f>
        <v>#N/A</v>
      </c>
      <c r="R165" s="17" t="e">
        <f>ROUND(Q165*E165*AG165/CHARACTERIZE!$M$3/$B$7, PREFERENCES!$D$5)</f>
        <v>#N/A</v>
      </c>
      <c r="S165" s="16" t="e">
        <f>ROUND(Q165*AF165*CHARACTERIZE!$I$3/$B$7,PREFERENCES!$D$6)</f>
        <v>#N/A</v>
      </c>
      <c r="T165" s="18" t="e">
        <f>ROUND(S165/Q165,PREFERENCES!$D$6)</f>
        <v>#N/A</v>
      </c>
      <c r="U165" s="15" t="e">
        <f>IF(R165=0,0,ROUND((AF165*CHARACTERIZE!$I$3)/(E165*AG165/CHARACTERIZE!$M$3),PREFERENCES!$D$7))</f>
        <v>#N/A</v>
      </c>
      <c r="V165" s="19" t="e">
        <f t="shared" si="47"/>
        <v>#N/A</v>
      </c>
      <c r="W165" s="15" t="e">
        <f t="shared" si="48"/>
        <v>#N/A</v>
      </c>
      <c r="X165" s="15" t="e">
        <f t="shared" si="49"/>
        <v>#N/A</v>
      </c>
      <c r="Y165" s="23" t="e">
        <f t="shared" si="50"/>
        <v>#N/A</v>
      </c>
      <c r="Z165" s="15" t="e">
        <f t="shared" si="51"/>
        <v>#N/A</v>
      </c>
      <c r="AA165" s="15" t="e">
        <f t="shared" si="52"/>
        <v>#N/A</v>
      </c>
      <c r="AB165" s="22"/>
      <c r="AC165" s="4"/>
      <c r="AD165" s="3">
        <f t="shared" si="53"/>
        <v>0</v>
      </c>
      <c r="AE165" s="3" t="e">
        <f t="shared" si="54"/>
        <v>#N/A</v>
      </c>
      <c r="AF165" t="e">
        <f t="shared" si="55"/>
        <v>#N/A</v>
      </c>
      <c r="AG165" t="e">
        <f t="shared" si="56"/>
        <v>#N/A</v>
      </c>
    </row>
    <row r="166" spans="4:33">
      <c r="D166">
        <v>163</v>
      </c>
      <c r="E166" s="3">
        <v>5.9</v>
      </c>
      <c r="F166" s="17">
        <f t="shared" si="34"/>
        <v>0</v>
      </c>
      <c r="G166" s="17">
        <f t="shared" si="29"/>
        <v>0</v>
      </c>
      <c r="I166" s="14" t="e">
        <f>IF(AD166=0,NA(),ROUND(AG166,PREFERENCES!$D$4))</f>
        <v>#N/A</v>
      </c>
      <c r="J166" s="14" t="e">
        <f>ROUND(E166*AG166,PREFERENCES!$D$5)</f>
        <v>#N/A</v>
      </c>
      <c r="K166" s="14" t="e">
        <f>IF(AD166=0,NA(),ROUND(AF166,PREFERENCES!$D$6))</f>
        <v>#N/A</v>
      </c>
      <c r="L166" s="14" t="e">
        <f>IF(J166=0,NA(),ROUND(AF166/J166,PREFERENCES!$D$7))</f>
        <v>#N/A</v>
      </c>
      <c r="M166" s="17" t="e">
        <f t="shared" si="46"/>
        <v>#N/A</v>
      </c>
      <c r="N166" s="14" t="e">
        <f>ROUND(IF($B$6=0,NA(),AF166/$B$6),PREFERENCES!$D$8)</f>
        <v>#N/A</v>
      </c>
      <c r="O166" s="14" t="e">
        <f>ROUND(IF(OR(K166=0,$B$6=0),NA(),$B$6/K166),PREFERENCES!$D$9)</f>
        <v>#N/A</v>
      </c>
      <c r="P166" s="14" t="e">
        <f>ROUND(IF(OR(K166=0,$B$6=0),NA(),$B$6/K166*100),PREFERENCES!$D$10)</f>
        <v>#N/A</v>
      </c>
      <c r="Q166" s="16" t="e">
        <f>IF((AF166*CHARACTERIZE!$I$3)=0,0,CEILING(CHARACTERIZE!$E$3/(AF166*CHARACTERIZE!$I$3),1)*$B$7)</f>
        <v>#N/A</v>
      </c>
      <c r="R166" s="17" t="e">
        <f>ROUND(Q166*E166*AG166/CHARACTERIZE!$M$3/$B$7, PREFERENCES!$D$5)</f>
        <v>#N/A</v>
      </c>
      <c r="S166" s="16" t="e">
        <f>ROUND(Q166*AF166*CHARACTERIZE!$I$3/$B$7,PREFERENCES!$D$6)</f>
        <v>#N/A</v>
      </c>
      <c r="T166" s="18" t="e">
        <f>ROUND(S166/Q166,PREFERENCES!$D$6)</f>
        <v>#N/A</v>
      </c>
      <c r="U166" s="15" t="e">
        <f>IF(R166=0,0,ROUND((AF166*CHARACTERIZE!$I$3)/(E166*AG166/CHARACTERIZE!$M$3),PREFERENCES!$D$7))</f>
        <v>#N/A</v>
      </c>
      <c r="V166" s="19" t="e">
        <f t="shared" si="47"/>
        <v>#N/A</v>
      </c>
      <c r="W166" s="15" t="e">
        <f t="shared" si="48"/>
        <v>#N/A</v>
      </c>
      <c r="X166" s="15" t="e">
        <f t="shared" si="49"/>
        <v>#N/A</v>
      </c>
      <c r="Y166" s="23" t="e">
        <f t="shared" si="50"/>
        <v>#N/A</v>
      </c>
      <c r="Z166" s="15" t="e">
        <f t="shared" si="51"/>
        <v>#N/A</v>
      </c>
      <c r="AA166" s="15" t="e">
        <f t="shared" si="52"/>
        <v>#N/A</v>
      </c>
      <c r="AB166" s="22"/>
      <c r="AC166" s="4"/>
      <c r="AD166" s="3">
        <f t="shared" si="53"/>
        <v>0</v>
      </c>
      <c r="AE166" s="3" t="e">
        <f t="shared" si="54"/>
        <v>#N/A</v>
      </c>
      <c r="AF166" t="e">
        <f t="shared" si="55"/>
        <v>#N/A</v>
      </c>
      <c r="AG166" t="e">
        <f t="shared" si="56"/>
        <v>#N/A</v>
      </c>
    </row>
    <row r="167" spans="4:33">
      <c r="D167">
        <v>164</v>
      </c>
      <c r="E167" s="3">
        <v>6</v>
      </c>
      <c r="F167" s="17">
        <f t="shared" si="34"/>
        <v>0</v>
      </c>
      <c r="G167" s="17">
        <f t="shared" si="29"/>
        <v>0</v>
      </c>
      <c r="I167" s="14" t="e">
        <f>IF(AD167=0,NA(),ROUND(AG167,PREFERENCES!$D$4))</f>
        <v>#N/A</v>
      </c>
      <c r="J167" s="14" t="e">
        <f>ROUND(E167*AG167,PREFERENCES!$D$5)</f>
        <v>#N/A</v>
      </c>
      <c r="K167" s="14" t="e">
        <f>IF(AD167=0,NA(),ROUND(AF167,PREFERENCES!$D$6))</f>
        <v>#N/A</v>
      </c>
      <c r="L167" s="14" t="e">
        <f>IF(J167=0,NA(),ROUND(AF167/J167,PREFERENCES!$D$7))</f>
        <v>#N/A</v>
      </c>
      <c r="M167" s="17" t="e">
        <f t="shared" si="46"/>
        <v>#N/A</v>
      </c>
      <c r="N167" s="14" t="e">
        <f>ROUND(IF($B$6=0,NA(),AF167/$B$6),PREFERENCES!$D$8)</f>
        <v>#N/A</v>
      </c>
      <c r="O167" s="14" t="e">
        <f>ROUND(IF(OR(K167=0,$B$6=0),NA(),$B$6/K167),PREFERENCES!$D$9)</f>
        <v>#N/A</v>
      </c>
      <c r="P167" s="14" t="e">
        <f>ROUND(IF(OR(K167=0,$B$6=0),NA(),$B$6/K167*100),PREFERENCES!$D$10)</f>
        <v>#N/A</v>
      </c>
      <c r="Q167" s="16" t="e">
        <f>IF((AF167*CHARACTERIZE!$I$3)=0,0,CEILING(CHARACTERIZE!$E$3/(AF167*CHARACTERIZE!$I$3),1)*$B$7)</f>
        <v>#N/A</v>
      </c>
      <c r="R167" s="17" t="e">
        <f>ROUND(Q167*E167*AG167/CHARACTERIZE!$M$3/$B$7, PREFERENCES!$D$5)</f>
        <v>#N/A</v>
      </c>
      <c r="S167" s="16" t="e">
        <f>ROUND(Q167*AF167*CHARACTERIZE!$I$3/$B$7,PREFERENCES!$D$6)</f>
        <v>#N/A</v>
      </c>
      <c r="T167" s="18" t="e">
        <f>ROUND(S167/Q167,PREFERENCES!$D$6)</f>
        <v>#N/A</v>
      </c>
      <c r="U167" s="15" t="e">
        <f>IF(R167=0,0,ROUND((AF167*CHARACTERIZE!$I$3)/(E167*AG167/CHARACTERIZE!$M$3),PREFERENCES!$D$7))</f>
        <v>#N/A</v>
      </c>
      <c r="V167" s="19" t="e">
        <f t="shared" si="47"/>
        <v>#N/A</v>
      </c>
      <c r="W167" s="15" t="e">
        <f t="shared" si="48"/>
        <v>#N/A</v>
      </c>
      <c r="X167" s="15" t="e">
        <f t="shared" si="49"/>
        <v>#N/A</v>
      </c>
      <c r="Y167" s="23" t="e">
        <f t="shared" si="50"/>
        <v>#N/A</v>
      </c>
      <c r="Z167" s="15" t="e">
        <f t="shared" si="51"/>
        <v>#N/A</v>
      </c>
      <c r="AA167" s="15" t="e">
        <f t="shared" si="52"/>
        <v>#N/A</v>
      </c>
      <c r="AB167" s="22"/>
      <c r="AC167" s="4"/>
      <c r="AD167" s="3">
        <f t="shared" si="53"/>
        <v>0</v>
      </c>
      <c r="AE167" s="3" t="e">
        <f t="shared" si="54"/>
        <v>#N/A</v>
      </c>
      <c r="AF167" t="e">
        <f t="shared" si="55"/>
        <v>#N/A</v>
      </c>
      <c r="AG167" t="e">
        <f t="shared" si="56"/>
        <v>#N/A</v>
      </c>
    </row>
    <row r="168" spans="4:33">
      <c r="D168">
        <v>165</v>
      </c>
      <c r="E168" s="3">
        <v>6.1</v>
      </c>
      <c r="F168" s="17">
        <f t="shared" si="34"/>
        <v>0</v>
      </c>
      <c r="G168" s="17">
        <f t="shared" si="29"/>
        <v>0</v>
      </c>
      <c r="I168" s="14" t="e">
        <f>IF(AD168=0,NA(),ROUND(AG168,PREFERENCES!$D$4))</f>
        <v>#N/A</v>
      </c>
      <c r="J168" s="14" t="e">
        <f>ROUND(E168*AG168,PREFERENCES!$D$5)</f>
        <v>#N/A</v>
      </c>
      <c r="K168" s="14" t="e">
        <f>IF(AD168=0,NA(),ROUND(AF168,PREFERENCES!$D$6))</f>
        <v>#N/A</v>
      </c>
      <c r="L168" s="14" t="e">
        <f>IF(J168=0,NA(),ROUND(AF168/J168,PREFERENCES!$D$7))</f>
        <v>#N/A</v>
      </c>
      <c r="M168" s="17" t="e">
        <f t="shared" si="46"/>
        <v>#N/A</v>
      </c>
      <c r="N168" s="14" t="e">
        <f>ROUND(IF($B$6=0,NA(),AF168/$B$6),PREFERENCES!$D$8)</f>
        <v>#N/A</v>
      </c>
      <c r="O168" s="14" t="e">
        <f>ROUND(IF(OR(K168=0,$B$6=0),NA(),$B$6/K168),PREFERENCES!$D$9)</f>
        <v>#N/A</v>
      </c>
      <c r="P168" s="14" t="e">
        <f>ROUND(IF(OR(K168=0,$B$6=0),NA(),$B$6/K168*100),PREFERENCES!$D$10)</f>
        <v>#N/A</v>
      </c>
      <c r="Q168" s="16" t="e">
        <f>IF((AF168*CHARACTERIZE!$I$3)=0,0,CEILING(CHARACTERIZE!$E$3/(AF168*CHARACTERIZE!$I$3),1)*$B$7)</f>
        <v>#N/A</v>
      </c>
      <c r="R168" s="17" t="e">
        <f>ROUND(Q168*E168*AG168/CHARACTERIZE!$M$3/$B$7, PREFERENCES!$D$5)</f>
        <v>#N/A</v>
      </c>
      <c r="S168" s="16" t="e">
        <f>ROUND(Q168*AF168*CHARACTERIZE!$I$3/$B$7,PREFERENCES!$D$6)</f>
        <v>#N/A</v>
      </c>
      <c r="T168" s="18" t="e">
        <f>ROUND(S168/Q168,PREFERENCES!$D$6)</f>
        <v>#N/A</v>
      </c>
      <c r="U168" s="15" t="e">
        <f>IF(R168=0,0,ROUND((AF168*CHARACTERIZE!$I$3)/(E168*AG168/CHARACTERIZE!$M$3),PREFERENCES!$D$7))</f>
        <v>#N/A</v>
      </c>
      <c r="V168" s="19" t="e">
        <f t="shared" si="47"/>
        <v>#N/A</v>
      </c>
      <c r="W168" s="15" t="e">
        <f t="shared" si="48"/>
        <v>#N/A</v>
      </c>
      <c r="X168" s="15" t="e">
        <f t="shared" si="49"/>
        <v>#N/A</v>
      </c>
      <c r="Y168" s="23" t="e">
        <f t="shared" si="50"/>
        <v>#N/A</v>
      </c>
      <c r="Z168" s="15" t="e">
        <f t="shared" si="51"/>
        <v>#N/A</v>
      </c>
      <c r="AA168" s="15" t="e">
        <f t="shared" si="52"/>
        <v>#N/A</v>
      </c>
      <c r="AB168" s="22"/>
      <c r="AC168" s="4"/>
      <c r="AD168" s="3">
        <f t="shared" si="53"/>
        <v>0</v>
      </c>
      <c r="AE168" s="3" t="e">
        <f t="shared" si="54"/>
        <v>#N/A</v>
      </c>
      <c r="AF168" t="e">
        <f t="shared" si="55"/>
        <v>#N/A</v>
      </c>
      <c r="AG168" t="e">
        <f t="shared" si="56"/>
        <v>#N/A</v>
      </c>
    </row>
    <row r="169" spans="4:33">
      <c r="D169">
        <v>166</v>
      </c>
      <c r="E169" s="3">
        <v>6.2</v>
      </c>
      <c r="F169" s="17">
        <f t="shared" si="34"/>
        <v>0</v>
      </c>
      <c r="G169" s="17">
        <f t="shared" si="29"/>
        <v>0</v>
      </c>
      <c r="I169" s="14" t="e">
        <f>IF(AD169=0,NA(),ROUND(AG169,PREFERENCES!$D$4))</f>
        <v>#N/A</v>
      </c>
      <c r="J169" s="14" t="e">
        <f>ROUND(E169*AG169,PREFERENCES!$D$5)</f>
        <v>#N/A</v>
      </c>
      <c r="K169" s="14" t="e">
        <f>IF(AD169=0,NA(),ROUND(AF169,PREFERENCES!$D$6))</f>
        <v>#N/A</v>
      </c>
      <c r="L169" s="14" t="e">
        <f>IF(J169=0,NA(),ROUND(AF169/J169,PREFERENCES!$D$7))</f>
        <v>#N/A</v>
      </c>
      <c r="M169" s="17" t="e">
        <f t="shared" si="46"/>
        <v>#N/A</v>
      </c>
      <c r="N169" s="14" t="e">
        <f>ROUND(IF($B$6=0,NA(),AF169/$B$6),PREFERENCES!$D$8)</f>
        <v>#N/A</v>
      </c>
      <c r="O169" s="14" t="e">
        <f>ROUND(IF(OR(K169=0,$B$6=0),NA(),$B$6/K169),PREFERENCES!$D$9)</f>
        <v>#N/A</v>
      </c>
      <c r="P169" s="14" t="e">
        <f>ROUND(IF(OR(K169=0,$B$6=0),NA(),$B$6/K169*100),PREFERENCES!$D$10)</f>
        <v>#N/A</v>
      </c>
      <c r="Q169" s="16" t="e">
        <f>IF((AF169*CHARACTERIZE!$I$3)=0,0,CEILING(CHARACTERIZE!$E$3/(AF169*CHARACTERIZE!$I$3),1)*$B$7)</f>
        <v>#N/A</v>
      </c>
      <c r="R169" s="17" t="e">
        <f>ROUND(Q169*E169*AG169/CHARACTERIZE!$M$3/$B$7, PREFERENCES!$D$5)</f>
        <v>#N/A</v>
      </c>
      <c r="S169" s="16" t="e">
        <f>ROUND(Q169*AF169*CHARACTERIZE!$I$3/$B$7,PREFERENCES!$D$6)</f>
        <v>#N/A</v>
      </c>
      <c r="T169" s="18" t="e">
        <f>ROUND(S169/Q169,PREFERENCES!$D$6)</f>
        <v>#N/A</v>
      </c>
      <c r="U169" s="15" t="e">
        <f>IF(R169=0,0,ROUND((AF169*CHARACTERIZE!$I$3)/(E169*AG169/CHARACTERIZE!$M$3),PREFERENCES!$D$7))</f>
        <v>#N/A</v>
      </c>
      <c r="V169" s="19" t="e">
        <f t="shared" si="47"/>
        <v>#N/A</v>
      </c>
      <c r="W169" s="15" t="e">
        <f t="shared" si="48"/>
        <v>#N/A</v>
      </c>
      <c r="X169" s="15" t="e">
        <f t="shared" si="49"/>
        <v>#N/A</v>
      </c>
      <c r="Y169" s="23" t="e">
        <f t="shared" si="50"/>
        <v>#N/A</v>
      </c>
      <c r="Z169" s="15" t="e">
        <f t="shared" si="51"/>
        <v>#N/A</v>
      </c>
      <c r="AA169" s="15" t="e">
        <f t="shared" si="52"/>
        <v>#N/A</v>
      </c>
      <c r="AB169" s="22"/>
      <c r="AC169" s="4"/>
      <c r="AD169" s="3">
        <f t="shared" si="53"/>
        <v>0</v>
      </c>
      <c r="AE169" s="3" t="e">
        <f t="shared" si="54"/>
        <v>#N/A</v>
      </c>
      <c r="AF169" t="e">
        <f t="shared" si="55"/>
        <v>#N/A</v>
      </c>
      <c r="AG169" t="e">
        <f t="shared" si="56"/>
        <v>#N/A</v>
      </c>
    </row>
    <row r="170" spans="4:33">
      <c r="D170">
        <v>167</v>
      </c>
      <c r="E170" s="3">
        <v>6.3</v>
      </c>
      <c r="F170" s="17">
        <f t="shared" si="34"/>
        <v>0</v>
      </c>
      <c r="G170" s="17">
        <f t="shared" si="29"/>
        <v>0</v>
      </c>
      <c r="I170" s="14" t="e">
        <f>IF(AD170=0,NA(),ROUND(AG170,PREFERENCES!$D$4))</f>
        <v>#N/A</v>
      </c>
      <c r="J170" s="14" t="e">
        <f>ROUND(E170*AG170,PREFERENCES!$D$5)</f>
        <v>#N/A</v>
      </c>
      <c r="K170" s="14" t="e">
        <f>IF(AD170=0,NA(),ROUND(AF170,PREFERENCES!$D$6))</f>
        <v>#N/A</v>
      </c>
      <c r="L170" s="14" t="e">
        <f>IF(J170=0,NA(),ROUND(AF170/J170,PREFERENCES!$D$7))</f>
        <v>#N/A</v>
      </c>
      <c r="M170" s="17" t="e">
        <f t="shared" si="46"/>
        <v>#N/A</v>
      </c>
      <c r="N170" s="14" t="e">
        <f>ROUND(IF($B$6=0,NA(),AF170/$B$6),PREFERENCES!$D$8)</f>
        <v>#N/A</v>
      </c>
      <c r="O170" s="14" t="e">
        <f>ROUND(IF(OR(K170=0,$B$6=0),NA(),$B$6/K170),PREFERENCES!$D$9)</f>
        <v>#N/A</v>
      </c>
      <c r="P170" s="14" t="e">
        <f>ROUND(IF(OR(K170=0,$B$6=0),NA(),$B$6/K170*100),PREFERENCES!$D$10)</f>
        <v>#N/A</v>
      </c>
      <c r="Q170" s="16" t="e">
        <f>IF((AF170*CHARACTERIZE!$I$3)=0,0,CEILING(CHARACTERIZE!$E$3/(AF170*CHARACTERIZE!$I$3),1)*$B$7)</f>
        <v>#N/A</v>
      </c>
      <c r="R170" s="17" t="e">
        <f>ROUND(Q170*E170*AG170/CHARACTERIZE!$M$3/$B$7, PREFERENCES!$D$5)</f>
        <v>#N/A</v>
      </c>
      <c r="S170" s="16" t="e">
        <f>ROUND(Q170*AF170*CHARACTERIZE!$I$3/$B$7,PREFERENCES!$D$6)</f>
        <v>#N/A</v>
      </c>
      <c r="T170" s="18" t="e">
        <f>ROUND(S170/Q170,PREFERENCES!$D$6)</f>
        <v>#N/A</v>
      </c>
      <c r="U170" s="15" t="e">
        <f>IF(R170=0,0,ROUND((AF170*CHARACTERIZE!$I$3)/(E170*AG170/CHARACTERIZE!$M$3),PREFERENCES!$D$7))</f>
        <v>#N/A</v>
      </c>
      <c r="V170" s="19" t="e">
        <f t="shared" si="47"/>
        <v>#N/A</v>
      </c>
      <c r="W170" s="15" t="e">
        <f t="shared" si="48"/>
        <v>#N/A</v>
      </c>
      <c r="X170" s="15" t="e">
        <f t="shared" si="49"/>
        <v>#N/A</v>
      </c>
      <c r="Y170" s="23" t="e">
        <f t="shared" si="50"/>
        <v>#N/A</v>
      </c>
      <c r="Z170" s="15" t="e">
        <f t="shared" si="51"/>
        <v>#N/A</v>
      </c>
      <c r="AA170" s="15" t="e">
        <f t="shared" si="52"/>
        <v>#N/A</v>
      </c>
      <c r="AB170" s="22"/>
      <c r="AC170" s="4"/>
      <c r="AD170" s="3">
        <f t="shared" si="53"/>
        <v>0</v>
      </c>
      <c r="AE170" s="3" t="e">
        <f t="shared" si="54"/>
        <v>#N/A</v>
      </c>
      <c r="AF170" t="e">
        <f t="shared" si="55"/>
        <v>#N/A</v>
      </c>
      <c r="AG170" t="e">
        <f t="shared" si="56"/>
        <v>#N/A</v>
      </c>
    </row>
    <row r="171" spans="4:33">
      <c r="D171">
        <v>168</v>
      </c>
      <c r="E171" s="3">
        <v>6.4</v>
      </c>
      <c r="F171" s="17">
        <f t="shared" si="34"/>
        <v>0</v>
      </c>
      <c r="G171" s="17">
        <f t="shared" si="29"/>
        <v>0</v>
      </c>
      <c r="I171" s="14" t="e">
        <f>IF(AD171=0,NA(),ROUND(AG171,PREFERENCES!$D$4))</f>
        <v>#N/A</v>
      </c>
      <c r="J171" s="14" t="e">
        <f>ROUND(E171*AG171,PREFERENCES!$D$5)</f>
        <v>#N/A</v>
      </c>
      <c r="K171" s="14" t="e">
        <f>IF(AD171=0,NA(),ROUND(AF171,PREFERENCES!$D$6))</f>
        <v>#N/A</v>
      </c>
      <c r="L171" s="14" t="e">
        <f>IF(J171=0,NA(),ROUND(AF171/J171,PREFERENCES!$D$7))</f>
        <v>#N/A</v>
      </c>
      <c r="M171" s="17" t="e">
        <f t="shared" si="46"/>
        <v>#N/A</v>
      </c>
      <c r="N171" s="14" t="e">
        <f>ROUND(IF($B$6=0,NA(),AF171/$B$6),PREFERENCES!$D$8)</f>
        <v>#N/A</v>
      </c>
      <c r="O171" s="14" t="e">
        <f>ROUND(IF(OR(K171=0,$B$6=0),NA(),$B$6/K171),PREFERENCES!$D$9)</f>
        <v>#N/A</v>
      </c>
      <c r="P171" s="14" t="e">
        <f>ROUND(IF(OR(K171=0,$B$6=0),NA(),$B$6/K171*100),PREFERENCES!$D$10)</f>
        <v>#N/A</v>
      </c>
      <c r="Q171" s="16" t="e">
        <f>IF((AF171*CHARACTERIZE!$I$3)=0,0,CEILING(CHARACTERIZE!$E$3/(AF171*CHARACTERIZE!$I$3),1)*$B$7)</f>
        <v>#N/A</v>
      </c>
      <c r="R171" s="17" t="e">
        <f>ROUND(Q171*E171*AG171/CHARACTERIZE!$M$3/$B$7, PREFERENCES!$D$5)</f>
        <v>#N/A</v>
      </c>
      <c r="S171" s="16" t="e">
        <f>ROUND(Q171*AF171*CHARACTERIZE!$I$3/$B$7,PREFERENCES!$D$6)</f>
        <v>#N/A</v>
      </c>
      <c r="T171" s="18" t="e">
        <f>ROUND(S171/Q171,PREFERENCES!$D$6)</f>
        <v>#N/A</v>
      </c>
      <c r="U171" s="15" t="e">
        <f>IF(R171=0,0,ROUND((AF171*CHARACTERIZE!$I$3)/(E171*AG171/CHARACTERIZE!$M$3),PREFERENCES!$D$7))</f>
        <v>#N/A</v>
      </c>
      <c r="V171" s="19" t="e">
        <f t="shared" si="47"/>
        <v>#N/A</v>
      </c>
      <c r="W171" s="15" t="e">
        <f t="shared" si="48"/>
        <v>#N/A</v>
      </c>
      <c r="X171" s="15" t="e">
        <f t="shared" si="49"/>
        <v>#N/A</v>
      </c>
      <c r="Y171" s="23" t="e">
        <f t="shared" si="50"/>
        <v>#N/A</v>
      </c>
      <c r="Z171" s="15" t="e">
        <f t="shared" si="51"/>
        <v>#N/A</v>
      </c>
      <c r="AA171" s="15" t="e">
        <f t="shared" si="52"/>
        <v>#N/A</v>
      </c>
      <c r="AB171" s="22"/>
      <c r="AC171" s="4"/>
      <c r="AD171" s="3">
        <f t="shared" si="53"/>
        <v>0</v>
      </c>
      <c r="AE171" s="3" t="e">
        <f t="shared" si="54"/>
        <v>#N/A</v>
      </c>
      <c r="AF171" t="e">
        <f t="shared" si="55"/>
        <v>#N/A</v>
      </c>
      <c r="AG171" t="e">
        <f t="shared" si="56"/>
        <v>#N/A</v>
      </c>
    </row>
    <row r="172" spans="4:33">
      <c r="D172">
        <v>169</v>
      </c>
      <c r="E172" s="3">
        <v>6.5</v>
      </c>
      <c r="F172" s="17">
        <f t="shared" si="34"/>
        <v>0</v>
      </c>
      <c r="G172" s="17">
        <f t="shared" si="29"/>
        <v>0</v>
      </c>
      <c r="I172" s="14" t="e">
        <f>IF(AD172=0,NA(),ROUND(AG172,PREFERENCES!$D$4))</f>
        <v>#N/A</v>
      </c>
      <c r="J172" s="14" t="e">
        <f>ROUND(E172*AG172,PREFERENCES!$D$5)</f>
        <v>#N/A</v>
      </c>
      <c r="K172" s="14" t="e">
        <f>IF(AD172=0,NA(),ROUND(AF172,PREFERENCES!$D$6))</f>
        <v>#N/A</v>
      </c>
      <c r="L172" s="14" t="e">
        <f>IF(J172=0,NA(),ROUND(AF172/J172,PREFERENCES!$D$7))</f>
        <v>#N/A</v>
      </c>
      <c r="M172" s="17" t="e">
        <f t="shared" si="46"/>
        <v>#N/A</v>
      </c>
      <c r="N172" s="14" t="e">
        <f>ROUND(IF($B$6=0,NA(),AF172/$B$6),PREFERENCES!$D$8)</f>
        <v>#N/A</v>
      </c>
      <c r="O172" s="14" t="e">
        <f>ROUND(IF(OR(K172=0,$B$6=0),NA(),$B$6/K172),PREFERENCES!$D$9)</f>
        <v>#N/A</v>
      </c>
      <c r="P172" s="14" t="e">
        <f>ROUND(IF(OR(K172=0,$B$6=0),NA(),$B$6/K172*100),PREFERENCES!$D$10)</f>
        <v>#N/A</v>
      </c>
      <c r="Q172" s="16" t="e">
        <f>IF((AF172*CHARACTERIZE!$I$3)=0,0,CEILING(CHARACTERIZE!$E$3/(AF172*CHARACTERIZE!$I$3),1)*$B$7)</f>
        <v>#N/A</v>
      </c>
      <c r="R172" s="17" t="e">
        <f>ROUND(Q172*E172*AG172/CHARACTERIZE!$M$3/$B$7, PREFERENCES!$D$5)</f>
        <v>#N/A</v>
      </c>
      <c r="S172" s="16" t="e">
        <f>ROUND(Q172*AF172*CHARACTERIZE!$I$3/$B$7,PREFERENCES!$D$6)</f>
        <v>#N/A</v>
      </c>
      <c r="T172" s="18" t="e">
        <f>ROUND(S172/Q172,PREFERENCES!$D$6)</f>
        <v>#N/A</v>
      </c>
      <c r="U172" s="15" t="e">
        <f>IF(R172=0,0,ROUND((AF172*CHARACTERIZE!$I$3)/(E172*AG172/CHARACTERIZE!$M$3),PREFERENCES!$D$7))</f>
        <v>#N/A</v>
      </c>
      <c r="V172" s="19" t="e">
        <f t="shared" si="47"/>
        <v>#N/A</v>
      </c>
      <c r="W172" s="15" t="e">
        <f t="shared" si="48"/>
        <v>#N/A</v>
      </c>
      <c r="X172" s="15" t="e">
        <f t="shared" si="49"/>
        <v>#N/A</v>
      </c>
      <c r="Y172" s="23" t="e">
        <f t="shared" si="50"/>
        <v>#N/A</v>
      </c>
      <c r="Z172" s="15" t="e">
        <f t="shared" si="51"/>
        <v>#N/A</v>
      </c>
      <c r="AA172" s="15" t="e">
        <f t="shared" si="52"/>
        <v>#N/A</v>
      </c>
      <c r="AB172" s="22"/>
      <c r="AC172" s="4"/>
      <c r="AD172" s="3">
        <f t="shared" si="53"/>
        <v>0</v>
      </c>
      <c r="AE172" s="3" t="e">
        <f t="shared" si="54"/>
        <v>#N/A</v>
      </c>
      <c r="AF172" t="e">
        <f t="shared" si="55"/>
        <v>#N/A</v>
      </c>
      <c r="AG172" t="e">
        <f t="shared" si="56"/>
        <v>#N/A</v>
      </c>
    </row>
  </sheetData>
  <phoneticPr fontId="0"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dimension ref="A1:AG172"/>
  <sheetViews>
    <sheetView workbookViewId="0">
      <pane xSplit="5" ySplit="2" topLeftCell="F132" activePane="bottomRight" state="frozen"/>
      <selection pane="topRight" activeCell="F1" sqref="F1"/>
      <selection pane="bottomLeft" activeCell="A3" sqref="A3"/>
      <selection pane="bottomRight" activeCell="D147" sqref="D147:AG172"/>
    </sheetView>
  </sheetViews>
  <sheetFormatPr defaultRowHeight="12.75"/>
  <cols>
    <col min="1" max="1" width="18.42578125" customWidth="1"/>
    <col min="3" max="3" width="3.85546875" customWidth="1"/>
    <col min="22" max="22" width="10.28515625" bestFit="1" customWidth="1"/>
    <col min="30" max="30" width="12.42578125" customWidth="1"/>
    <col min="31" max="31" width="17.28515625" customWidth="1"/>
  </cols>
  <sheetData>
    <row r="1" spans="1:33">
      <c r="F1" s="2" t="s">
        <v>302</v>
      </c>
      <c r="I1" s="2" t="s">
        <v>305</v>
      </c>
    </row>
    <row r="2" spans="1:33" ht="42" customHeight="1">
      <c r="A2" s="13" t="s">
        <v>301</v>
      </c>
      <c r="D2" t="s">
        <v>4</v>
      </c>
      <c r="E2" s="2" t="s">
        <v>28</v>
      </c>
      <c r="F2" s="2" t="s">
        <v>303</v>
      </c>
      <c r="G2" s="2" t="s">
        <v>1</v>
      </c>
      <c r="H2" s="2"/>
      <c r="I2" s="2" t="s">
        <v>17</v>
      </c>
      <c r="J2" s="2" t="s">
        <v>18</v>
      </c>
      <c r="K2" s="2" t="s">
        <v>5</v>
      </c>
      <c r="L2" s="2" t="s">
        <v>19</v>
      </c>
      <c r="M2" s="2" t="s">
        <v>1</v>
      </c>
      <c r="N2" s="2" t="s">
        <v>14</v>
      </c>
      <c r="O2" s="2" t="s">
        <v>13</v>
      </c>
      <c r="P2" s="2" t="s">
        <v>15</v>
      </c>
      <c r="Q2" s="2" t="s">
        <v>30</v>
      </c>
      <c r="R2" s="2" t="s">
        <v>37</v>
      </c>
      <c r="S2" s="2" t="s">
        <v>43</v>
      </c>
      <c r="T2" s="2" t="s">
        <v>44</v>
      </c>
      <c r="U2" s="2" t="s">
        <v>36</v>
      </c>
      <c r="V2" s="2" t="s">
        <v>35</v>
      </c>
      <c r="W2" s="2" t="s">
        <v>25</v>
      </c>
      <c r="X2" s="2" t="s">
        <v>26</v>
      </c>
      <c r="Y2" s="2" t="s">
        <v>327</v>
      </c>
      <c r="Z2" s="2" t="s">
        <v>322</v>
      </c>
      <c r="AA2" s="2" t="s">
        <v>323</v>
      </c>
      <c r="AB2" s="2"/>
      <c r="AC2" s="2"/>
      <c r="AD2" s="13" t="s">
        <v>304</v>
      </c>
      <c r="AE2" s="13" t="s">
        <v>306</v>
      </c>
      <c r="AF2" s="13" t="s">
        <v>307</v>
      </c>
      <c r="AG2" s="13" t="s">
        <v>308</v>
      </c>
    </row>
    <row r="3" spans="1:33">
      <c r="A3" t="s">
        <v>2</v>
      </c>
      <c r="B3">
        <f>CHARACTERIZE!$I$6</f>
        <v>1</v>
      </c>
      <c r="D3">
        <v>0</v>
      </c>
      <c r="E3">
        <v>0</v>
      </c>
      <c r="F3" s="14"/>
      <c r="G3" s="14"/>
      <c r="H3" s="20"/>
      <c r="I3" s="14">
        <v>0</v>
      </c>
      <c r="J3" s="14">
        <v>0</v>
      </c>
      <c r="K3" s="14">
        <v>0</v>
      </c>
      <c r="L3" s="14">
        <v>0</v>
      </c>
      <c r="M3" s="14">
        <v>0</v>
      </c>
      <c r="N3" s="14">
        <v>0</v>
      </c>
      <c r="O3" s="14">
        <v>0</v>
      </c>
      <c r="P3" s="14">
        <v>0</v>
      </c>
      <c r="Q3" s="16">
        <f>IF(T3=0,0,CEILING(CHARACTERIZE!$E$3/T3,1))</f>
        <v>0</v>
      </c>
      <c r="R3" s="17">
        <f>ROUND(Q3*J3/CHARACTERIZE!$M$3, PREFERENCES!$D$5)</f>
        <v>0</v>
      </c>
      <c r="S3" s="16">
        <f>Q3*T3</f>
        <v>0</v>
      </c>
      <c r="T3" s="18">
        <f>ROUND(K3*CHARACTERIZE!$I$3,PREFERENCES!$D$6)</f>
        <v>0</v>
      </c>
      <c r="U3" s="15">
        <f>IF(R3=0,0,ROUND(S3/R3,PREFERENCES!$D$7))</f>
        <v>0</v>
      </c>
      <c r="V3" s="19">
        <f>Q3*$B$6</f>
        <v>0</v>
      </c>
      <c r="W3" s="15">
        <v>0</v>
      </c>
      <c r="X3" s="15">
        <v>0</v>
      </c>
      <c r="Y3" s="23">
        <v>0</v>
      </c>
      <c r="Z3" s="15">
        <v>0</v>
      </c>
      <c r="AA3" s="15">
        <v>0</v>
      </c>
      <c r="AB3" s="22"/>
      <c r="AC3" s="4"/>
      <c r="AD3">
        <v>0</v>
      </c>
    </row>
    <row r="4" spans="1:33">
      <c r="A4" t="s">
        <v>0</v>
      </c>
      <c r="B4">
        <f>CHARACTERIZE!$I$7</f>
        <v>1</v>
      </c>
      <c r="D4">
        <v>1</v>
      </c>
      <c r="E4" s="3">
        <v>0.01</v>
      </c>
      <c r="F4" s="17">
        <f>IF($E4&lt;$B$19,0,IF($E4&gt;$B$20,0,$B$27*$E4^3+$B$28*$E4^2+$B$29*$E4+$B$30+$B$16))</f>
        <v>0</v>
      </c>
      <c r="G4" s="17">
        <f t="shared" ref="G4:G67" si="0">IF($E4&lt;$B$19,0,IF($E4&gt;$B$20,0,$B$22*$E4^3+$B$23*$E4^2+$B$24*$E4+$B$25))</f>
        <v>0</v>
      </c>
      <c r="H4" s="21"/>
      <c r="I4" s="14" t="e">
        <f>IF(AD4=0,NA(),ROUND(AG4,PREFERENCES!$D$4))</f>
        <v>#N/A</v>
      </c>
      <c r="J4" s="14" t="e">
        <f>ROUND(E4*AG4,PREFERENCES!$D$5)</f>
        <v>#N/A</v>
      </c>
      <c r="K4" s="14" t="e">
        <f>IF(AD4=0,NA(),ROUND(AF4,PREFERENCES!$D$6))</f>
        <v>#N/A</v>
      </c>
      <c r="L4" s="14" t="e">
        <f>IF(J4=0,NA(),ROUND(AF4/J4,PREFERENCES!$D$7))</f>
        <v>#N/A</v>
      </c>
      <c r="M4" s="17" t="e">
        <f t="shared" ref="M4:M67" si="1">IF(AD4=0,NA(),ROUND((G4*AE4),3))</f>
        <v>#N/A</v>
      </c>
      <c r="N4" s="14" t="e">
        <f>ROUND(IF($B$6=0,NA(),AF4/$B$6),PREFERENCES!$D$8)</f>
        <v>#N/A</v>
      </c>
      <c r="O4" s="14" t="e">
        <f>ROUND(IF(OR(AF4=0,$B$6=0),NA(),$B$6/AF4),PREFERENCES!$D$9)</f>
        <v>#N/A</v>
      </c>
      <c r="P4" s="14" t="e">
        <f>ROUND(IF(OR(AF4=0,$B$6=0),NA(),$B$6/AF4*100),PREFERENCES!$D$10)</f>
        <v>#N/A</v>
      </c>
      <c r="Q4" s="16" t="e">
        <f>IF((AF4*CHARACTERIZE!$I$3)=0,0,CEILING(CHARACTERIZE!$E$3/(AF4*CHARACTERIZE!$I$3),1)*$B$7)</f>
        <v>#N/A</v>
      </c>
      <c r="R4" s="17" t="e">
        <f>ROUND(Q4*E4*AG4/CHARACTERIZE!$M$3/$B$7, PREFERENCES!$D$5)</f>
        <v>#N/A</v>
      </c>
      <c r="S4" s="16" t="e">
        <f>ROUND(Q4*AF4*CHARACTERIZE!$I$3/$B$7,PREFERENCES!$D$6)</f>
        <v>#N/A</v>
      </c>
      <c r="T4" s="18" t="e">
        <f>ROUND(S4/Q4,PREFERENCES!$D$6)</f>
        <v>#N/A</v>
      </c>
      <c r="U4" s="15" t="e">
        <f>IF(R4=0,0,ROUND((AF4*CHARACTERIZE!$I$3)/(E4*AG4/CHARACTERIZE!$M$3),PREFERENCES!$D$7))</f>
        <v>#N/A</v>
      </c>
      <c r="V4" s="19" t="e">
        <f t="shared" ref="V4:V67" si="2">Q4*$B$6/$B$7</f>
        <v>#N/A</v>
      </c>
      <c r="W4" s="15" t="e">
        <f t="shared" ref="W4:W50" si="3">IF(AD4=0,NA(),ROUND(CHOOSE($B$39,$B$9,$B$9+AD4*$B$35,$B$13+AD4*($B$10+$B$11+$B$35+$B$12),$B$14+AD4*$B$35,$B$15),1))</f>
        <v>#N/A</v>
      </c>
      <c r="X4" s="15" t="e">
        <f t="shared" ref="X4:X50" si="4">IF(AE4=0,NA(),ROUND(CHOOSE($B$39,$B$9-AD4*$B$35,$B$9,$B$13+AD4*($B$12+$B$10+$B$11),$B$14,$B$15-AD4*$B$35),1))</f>
        <v>#N/A</v>
      </c>
      <c r="Y4" s="23" t="e">
        <f t="shared" ref="Y4:Y67" si="5">IF(AF4=0,NA(),ROUND(CHOOSE($B$39,NA(),NA(),NA(),($B$14-$B$13)/J4,($B$15-$B$13)/($B$7*AD4)-($B$35/$B$7)-($B$10/$B$7)-$B$11),2))</f>
        <v>#N/A</v>
      </c>
      <c r="Z4" s="15" t="e">
        <f t="shared" ref="Z4:Z67" si="6">IF(AF4=0,NA(),ROUND(CHOOSE($B$39,NA(),NA(),NA(),EXP((LN(Y4/175.54))/-0.941),EXP((LN(Y4/175.54))/-0.941)),1))</f>
        <v>#N/A</v>
      </c>
      <c r="AA4" s="15" t="e">
        <f t="shared" ref="AA4:AA67" si="7">IF(AG4=0,NA(),ROUND(CHOOSE($B$39,NA(),NA(),NA(),Z4*645.16*0.0393700787,Z4*645.16*0.0393700787),0))</f>
        <v>#N/A</v>
      </c>
      <c r="AB4" s="22"/>
      <c r="AC4" s="4"/>
      <c r="AD4" s="3">
        <f>IF(F4=0,0,E4*(F4+($B$9-$B$33)*$B$34))</f>
        <v>0</v>
      </c>
      <c r="AE4" s="3" t="e">
        <f>1+(W4-$B$33)*$B$32</f>
        <v>#N/A</v>
      </c>
      <c r="AF4" t="e">
        <f>G4*AE4*$B$5*$B$7</f>
        <v>#N/A</v>
      </c>
      <c r="AG4" t="e">
        <f>(F4+(W4-$B$33)*$B$34)*$B$7</f>
        <v>#N/A</v>
      </c>
    </row>
    <row r="5" spans="1:33">
      <c r="A5" t="s">
        <v>5</v>
      </c>
      <c r="B5">
        <f>CHARACTERIZE!$K$7</f>
        <v>0</v>
      </c>
      <c r="D5">
        <v>2</v>
      </c>
      <c r="E5" s="3">
        <v>1.2E-2</v>
      </c>
      <c r="F5" s="17">
        <f t="shared" ref="F5:F68" si="8">IF($E5&lt;$B$19,0,IF($E5&gt;$B$20,0,$B$27*$E5^3+$B$28*$E5^2+$B$29*$E5+$B$30+$B$16))</f>
        <v>0</v>
      </c>
      <c r="G5" s="17">
        <f t="shared" si="0"/>
        <v>0</v>
      </c>
      <c r="H5" s="21"/>
      <c r="I5" s="14" t="e">
        <f>IF(AD5=0,NA(),ROUND(AG5,PREFERENCES!$D$4))</f>
        <v>#N/A</v>
      </c>
      <c r="J5" s="14" t="e">
        <f>ROUND(E5*AG5,PREFERENCES!$D$5)</f>
        <v>#N/A</v>
      </c>
      <c r="K5" s="14" t="e">
        <f>IF(AD5=0,NA(),ROUND(AF5,PREFERENCES!$D$6))</f>
        <v>#N/A</v>
      </c>
      <c r="L5" s="14" t="e">
        <f>IF(J5=0,NA(),ROUND(AF5/J5,PREFERENCES!$D$7))</f>
        <v>#N/A</v>
      </c>
      <c r="M5" s="17" t="e">
        <f t="shared" si="1"/>
        <v>#N/A</v>
      </c>
      <c r="N5" s="14" t="e">
        <f>ROUND(IF($B$6=0,NA(),AF5/$B$6),PREFERENCES!$D$8)</f>
        <v>#N/A</v>
      </c>
      <c r="O5" s="14" t="e">
        <f>ROUND(IF(OR(K5=0,$B$6=0),NA(),$B$6/K5),PREFERENCES!$D$9)</f>
        <v>#N/A</v>
      </c>
      <c r="P5" s="14" t="e">
        <f>ROUND(IF(OR(K5=0,$B$6=0),NA(),$B$6/K5*100),PREFERENCES!$D$10)</f>
        <v>#N/A</v>
      </c>
      <c r="Q5" s="16" t="e">
        <f>IF((AF5*CHARACTERIZE!$I$3)=0,0,CEILING(CHARACTERIZE!$E$3/(AF5*CHARACTERIZE!$I$3),1)*$B$7)</f>
        <v>#N/A</v>
      </c>
      <c r="R5" s="17" t="e">
        <f>ROUND(Q5*E5*AG5/CHARACTERIZE!$M$3/$B$7, PREFERENCES!$D$5)</f>
        <v>#N/A</v>
      </c>
      <c r="S5" s="16" t="e">
        <f>ROUND(Q5*AF5*CHARACTERIZE!$I$3/$B$7,PREFERENCES!$D$6)</f>
        <v>#N/A</v>
      </c>
      <c r="T5" s="18" t="e">
        <f>ROUND(S5/Q5,PREFERENCES!$D$6)</f>
        <v>#N/A</v>
      </c>
      <c r="U5" s="15" t="e">
        <f>IF(R5=0,0,ROUND((AF5*CHARACTERIZE!$I$3)/(E5*AG5/CHARACTERIZE!$M$3),PREFERENCES!$D$7))</f>
        <v>#N/A</v>
      </c>
      <c r="V5" s="19" t="e">
        <f t="shared" si="2"/>
        <v>#N/A</v>
      </c>
      <c r="W5" s="15" t="e">
        <f t="shared" si="3"/>
        <v>#N/A</v>
      </c>
      <c r="X5" s="15" t="e">
        <f t="shared" si="4"/>
        <v>#N/A</v>
      </c>
      <c r="Y5" s="23" t="e">
        <f t="shared" si="5"/>
        <v>#N/A</v>
      </c>
      <c r="Z5" s="15" t="e">
        <f t="shared" si="6"/>
        <v>#N/A</v>
      </c>
      <c r="AA5" s="15" t="e">
        <f t="shared" si="7"/>
        <v>#N/A</v>
      </c>
      <c r="AB5" s="22"/>
      <c r="AC5" s="4"/>
      <c r="AD5" s="3">
        <f t="shared" ref="AD5:AD68" si="9">IF(F5=0,0,E5*(F5+($B$9-$B$33)*$B$34))</f>
        <v>0</v>
      </c>
      <c r="AE5" s="3" t="e">
        <f t="shared" ref="AE5:AE68" si="10">1+(W5-$B$33)*$B$32</f>
        <v>#N/A</v>
      </c>
      <c r="AF5" t="e">
        <f t="shared" ref="AF5:AF68" si="11">G5*AE5*$B$5*$B$7</f>
        <v>#N/A</v>
      </c>
      <c r="AG5" t="e">
        <f t="shared" ref="AG5:AG68" si="12">(F5+(W5-$B$33)*$B$34)*$B$7</f>
        <v>#N/A</v>
      </c>
    </row>
    <row r="6" spans="1:33">
      <c r="A6" t="s">
        <v>12</v>
      </c>
      <c r="B6" s="6">
        <f>CHARACTERIZE!$I$8*$B$7</f>
        <v>0</v>
      </c>
      <c r="D6">
        <v>3</v>
      </c>
      <c r="E6" s="3">
        <v>1.4E-2</v>
      </c>
      <c r="F6" s="17">
        <f t="shared" si="8"/>
        <v>0</v>
      </c>
      <c r="G6" s="17">
        <f t="shared" si="0"/>
        <v>0</v>
      </c>
      <c r="H6" s="21"/>
      <c r="I6" s="14" t="e">
        <f>IF(AD6=0,NA(),ROUND(AG6,PREFERENCES!$D$4))</f>
        <v>#N/A</v>
      </c>
      <c r="J6" s="14" t="e">
        <f>ROUND(E6*AG6,PREFERENCES!$D$5)</f>
        <v>#N/A</v>
      </c>
      <c r="K6" s="14" t="e">
        <f>IF(AD6=0,NA(),ROUND(AF6,PREFERENCES!$D$6))</f>
        <v>#N/A</v>
      </c>
      <c r="L6" s="14" t="e">
        <f>IF(J6=0,NA(),ROUND(AF6/J6,PREFERENCES!$D$7))</f>
        <v>#N/A</v>
      </c>
      <c r="M6" s="17" t="e">
        <f t="shared" si="1"/>
        <v>#N/A</v>
      </c>
      <c r="N6" s="14" t="e">
        <f>ROUND(IF($B$6=0,NA(),AF6/$B$6),PREFERENCES!$D$8)</f>
        <v>#N/A</v>
      </c>
      <c r="O6" s="14" t="e">
        <f>ROUND(IF(OR(K6=0,$B$6=0),NA(),$B$6/K6),PREFERENCES!$D$9)</f>
        <v>#N/A</v>
      </c>
      <c r="P6" s="14" t="e">
        <f>ROUND(IF(OR(K6=0,$B$6=0),NA(),$B$6/K6*100),PREFERENCES!$D$10)</f>
        <v>#N/A</v>
      </c>
      <c r="Q6" s="16" t="e">
        <f>IF((AF6*CHARACTERIZE!$I$3)=0,0,CEILING(CHARACTERIZE!$E$3/(AF6*CHARACTERIZE!$I$3),1)*$B$7)</f>
        <v>#N/A</v>
      </c>
      <c r="R6" s="17" t="e">
        <f>ROUND(Q6*E6*AG6/CHARACTERIZE!$M$3/$B$7, PREFERENCES!$D$5)</f>
        <v>#N/A</v>
      </c>
      <c r="S6" s="16" t="e">
        <f>ROUND(Q6*AF6*CHARACTERIZE!$I$3/$B$7,PREFERENCES!$D$6)</f>
        <v>#N/A</v>
      </c>
      <c r="T6" s="18" t="e">
        <f>ROUND(S6/Q6,PREFERENCES!$D$6)</f>
        <v>#N/A</v>
      </c>
      <c r="U6" s="15" t="e">
        <f>IF(R6=0,0,ROUND((AF6*CHARACTERIZE!$I$3)/(E6*AG6/CHARACTERIZE!$M$3),PREFERENCES!$D$7))</f>
        <v>#N/A</v>
      </c>
      <c r="V6" s="19" t="e">
        <f t="shared" si="2"/>
        <v>#N/A</v>
      </c>
      <c r="W6" s="15" t="e">
        <f t="shared" si="3"/>
        <v>#N/A</v>
      </c>
      <c r="X6" s="15" t="e">
        <f t="shared" si="4"/>
        <v>#N/A</v>
      </c>
      <c r="Y6" s="23" t="e">
        <f t="shared" si="5"/>
        <v>#N/A</v>
      </c>
      <c r="Z6" s="15" t="e">
        <f t="shared" si="6"/>
        <v>#N/A</v>
      </c>
      <c r="AA6" s="15" t="e">
        <f t="shared" si="7"/>
        <v>#N/A</v>
      </c>
      <c r="AB6" s="22"/>
      <c r="AC6" s="4"/>
      <c r="AD6" s="3">
        <f t="shared" si="9"/>
        <v>0</v>
      </c>
      <c r="AE6" s="3" t="e">
        <f t="shared" si="10"/>
        <v>#N/A</v>
      </c>
      <c r="AF6" t="e">
        <f t="shared" si="11"/>
        <v>#N/A</v>
      </c>
      <c r="AG6" t="e">
        <f t="shared" si="12"/>
        <v>#N/A</v>
      </c>
    </row>
    <row r="7" spans="1:33">
      <c r="A7" t="s">
        <v>256</v>
      </c>
      <c r="B7">
        <f>CHARACTERIZE!$K$9</f>
        <v>1</v>
      </c>
      <c r="C7" s="6"/>
      <c r="D7">
        <v>4</v>
      </c>
      <c r="E7" s="3">
        <v>1.6E-2</v>
      </c>
      <c r="F7" s="17">
        <f t="shared" si="8"/>
        <v>0</v>
      </c>
      <c r="G7" s="17">
        <f t="shared" si="0"/>
        <v>0</v>
      </c>
      <c r="H7" s="21"/>
      <c r="I7" s="14" t="e">
        <f>IF(AD7=0,NA(),ROUND(AG7,PREFERENCES!$D$4))</f>
        <v>#N/A</v>
      </c>
      <c r="J7" s="14" t="e">
        <f>ROUND(E7*AG7,PREFERENCES!$D$5)</f>
        <v>#N/A</v>
      </c>
      <c r="K7" s="14" t="e">
        <f>IF(AD7=0,NA(),ROUND(AF7,PREFERENCES!$D$6))</f>
        <v>#N/A</v>
      </c>
      <c r="L7" s="14" t="e">
        <f>IF(J7=0,NA(),ROUND(AF7/J7,PREFERENCES!$D$7))</f>
        <v>#N/A</v>
      </c>
      <c r="M7" s="17" t="e">
        <f t="shared" si="1"/>
        <v>#N/A</v>
      </c>
      <c r="N7" s="14" t="e">
        <f>ROUND(IF($B$6=0,NA(),AF7/$B$6),PREFERENCES!$D$8)</f>
        <v>#N/A</v>
      </c>
      <c r="O7" s="14" t="e">
        <f>ROUND(IF(OR(K7=0,$B$6=0),NA(),$B$6/K7),PREFERENCES!$D$9)</f>
        <v>#N/A</v>
      </c>
      <c r="P7" s="14" t="e">
        <f>ROUND(IF(OR(K7=0,$B$6=0),NA(),$B$6/K7*100),PREFERENCES!$D$10)</f>
        <v>#N/A</v>
      </c>
      <c r="Q7" s="16" t="e">
        <f>IF((AF7*CHARACTERIZE!$I$3)=0,0,CEILING(CHARACTERIZE!$E$3/(AF7*CHARACTERIZE!$I$3),1)*$B$7)</f>
        <v>#N/A</v>
      </c>
      <c r="R7" s="17" t="e">
        <f>ROUND(Q7*E7*AG7/CHARACTERIZE!$M$3/$B$7, PREFERENCES!$D$5)</f>
        <v>#N/A</v>
      </c>
      <c r="S7" s="16" t="e">
        <f>ROUND(Q7*AF7*CHARACTERIZE!$I$3/$B$7,PREFERENCES!$D$6)</f>
        <v>#N/A</v>
      </c>
      <c r="T7" s="18" t="e">
        <f>ROUND(S7/Q7,PREFERENCES!$D$6)</f>
        <v>#N/A</v>
      </c>
      <c r="U7" s="15" t="e">
        <f>IF(R7=0,0,ROUND((AF7*CHARACTERIZE!$I$3)/(E7*AG7/CHARACTERIZE!$M$3),PREFERENCES!$D$7))</f>
        <v>#N/A</v>
      </c>
      <c r="V7" s="19" t="e">
        <f t="shared" si="2"/>
        <v>#N/A</v>
      </c>
      <c r="W7" s="15" t="e">
        <f t="shared" si="3"/>
        <v>#N/A</v>
      </c>
      <c r="X7" s="15" t="e">
        <f t="shared" si="4"/>
        <v>#N/A</v>
      </c>
      <c r="Y7" s="23" t="e">
        <f t="shared" si="5"/>
        <v>#N/A</v>
      </c>
      <c r="Z7" s="15" t="e">
        <f t="shared" si="6"/>
        <v>#N/A</v>
      </c>
      <c r="AA7" s="15" t="e">
        <f t="shared" si="7"/>
        <v>#N/A</v>
      </c>
      <c r="AB7" s="22"/>
      <c r="AC7" s="4"/>
      <c r="AD7" s="3">
        <f t="shared" si="9"/>
        <v>0</v>
      </c>
      <c r="AE7" s="3" t="e">
        <f t="shared" si="10"/>
        <v>#N/A</v>
      </c>
      <c r="AF7" t="e">
        <f t="shared" si="11"/>
        <v>#N/A</v>
      </c>
      <c r="AG7" t="e">
        <f t="shared" si="12"/>
        <v>#N/A</v>
      </c>
    </row>
    <row r="8" spans="1:33">
      <c r="A8" s="10" t="s">
        <v>257</v>
      </c>
      <c r="B8">
        <f>CHARACTERIZE!$J$8</f>
        <v>2</v>
      </c>
      <c r="D8">
        <v>5</v>
      </c>
      <c r="E8" s="3">
        <v>1.7999999999999999E-2</v>
      </c>
      <c r="F8" s="17">
        <f t="shared" si="8"/>
        <v>0</v>
      </c>
      <c r="G8" s="17">
        <f t="shared" si="0"/>
        <v>0</v>
      </c>
      <c r="H8" s="21"/>
      <c r="I8" s="14" t="e">
        <f>IF(AD8=0,NA(),ROUND(AG8,PREFERENCES!$D$4))</f>
        <v>#N/A</v>
      </c>
      <c r="J8" s="14" t="e">
        <f>ROUND(E8*AG8,PREFERENCES!$D$5)</f>
        <v>#N/A</v>
      </c>
      <c r="K8" s="14" t="e">
        <f>IF(AD8=0,NA(),ROUND(AF8,PREFERENCES!$D$6))</f>
        <v>#N/A</v>
      </c>
      <c r="L8" s="14" t="e">
        <f>IF(J8=0,NA(),ROUND(AF8/J8,PREFERENCES!$D$7))</f>
        <v>#N/A</v>
      </c>
      <c r="M8" s="17" t="e">
        <f t="shared" si="1"/>
        <v>#N/A</v>
      </c>
      <c r="N8" s="14" t="e">
        <f>ROUND(IF($B$6=0,NA(),AF8/$B$6),PREFERENCES!$D$8)</f>
        <v>#N/A</v>
      </c>
      <c r="O8" s="14" t="e">
        <f>ROUND(IF(OR(K8=0,$B$6=0),NA(),$B$6/K8),PREFERENCES!$D$9)</f>
        <v>#N/A</v>
      </c>
      <c r="P8" s="14" t="e">
        <f>ROUND(IF(OR(K8=0,$B$6=0),NA(),$B$6/K8*100),PREFERENCES!$D$10)</f>
        <v>#N/A</v>
      </c>
      <c r="Q8" s="16" t="e">
        <f>IF((AF8*CHARACTERIZE!$I$3)=0,0,CEILING(CHARACTERIZE!$E$3/(AF8*CHARACTERIZE!$I$3),1)*$B$7)</f>
        <v>#N/A</v>
      </c>
      <c r="R8" s="17" t="e">
        <f>ROUND(Q8*E8*AG8/CHARACTERIZE!$M$3/$B$7, PREFERENCES!$D$5)</f>
        <v>#N/A</v>
      </c>
      <c r="S8" s="16" t="e">
        <f>ROUND(Q8*AF8*CHARACTERIZE!$I$3/$B$7,PREFERENCES!$D$6)</f>
        <v>#N/A</v>
      </c>
      <c r="T8" s="18" t="e">
        <f>ROUND(S8/Q8,PREFERENCES!$D$6)</f>
        <v>#N/A</v>
      </c>
      <c r="U8" s="15" t="e">
        <f>IF(R8=0,0,ROUND((AF8*CHARACTERIZE!$I$3)/(E8*AG8/CHARACTERIZE!$M$3),PREFERENCES!$D$7))</f>
        <v>#N/A</v>
      </c>
      <c r="V8" s="19" t="e">
        <f t="shared" si="2"/>
        <v>#N/A</v>
      </c>
      <c r="W8" s="15" t="e">
        <f t="shared" si="3"/>
        <v>#N/A</v>
      </c>
      <c r="X8" s="15" t="e">
        <f t="shared" si="4"/>
        <v>#N/A</v>
      </c>
      <c r="Y8" s="23" t="e">
        <f t="shared" si="5"/>
        <v>#N/A</v>
      </c>
      <c r="Z8" s="15" t="e">
        <f t="shared" si="6"/>
        <v>#N/A</v>
      </c>
      <c r="AA8" s="15" t="e">
        <f t="shared" si="7"/>
        <v>#N/A</v>
      </c>
      <c r="AB8" s="22"/>
      <c r="AC8" s="4"/>
      <c r="AD8" s="3">
        <f t="shared" si="9"/>
        <v>0</v>
      </c>
      <c r="AE8" s="3" t="e">
        <f t="shared" si="10"/>
        <v>#N/A</v>
      </c>
      <c r="AF8" t="e">
        <f t="shared" si="11"/>
        <v>#N/A</v>
      </c>
      <c r="AG8" t="e">
        <f t="shared" si="12"/>
        <v>#N/A</v>
      </c>
    </row>
    <row r="9" spans="1:33">
      <c r="A9" s="10" t="s">
        <v>258</v>
      </c>
      <c r="B9" s="9">
        <f>CHARACTERIZE!$K$8</f>
        <v>25</v>
      </c>
      <c r="D9">
        <v>6</v>
      </c>
      <c r="E9" s="3">
        <v>0.02</v>
      </c>
      <c r="F9" s="17">
        <f t="shared" si="8"/>
        <v>0</v>
      </c>
      <c r="G9" s="17">
        <f t="shared" si="0"/>
        <v>0</v>
      </c>
      <c r="H9" s="21"/>
      <c r="I9" s="14" t="e">
        <f>IF(AD9=0,NA(),ROUND(AG9,PREFERENCES!$D$4))</f>
        <v>#N/A</v>
      </c>
      <c r="J9" s="14" t="e">
        <f>ROUND(E9*AG9,PREFERENCES!$D$5)</f>
        <v>#N/A</v>
      </c>
      <c r="K9" s="14" t="e">
        <f>IF(AD9=0,NA(),ROUND(AF9,PREFERENCES!$D$6))</f>
        <v>#N/A</v>
      </c>
      <c r="L9" s="14" t="e">
        <f>IF(J9=0,NA(),ROUND(AF9/J9,PREFERENCES!$D$7))</f>
        <v>#N/A</v>
      </c>
      <c r="M9" s="17" t="e">
        <f t="shared" si="1"/>
        <v>#N/A</v>
      </c>
      <c r="N9" s="14" t="e">
        <f>ROUND(IF($B$6=0,NA(),AF9/$B$6),PREFERENCES!$D$8)</f>
        <v>#N/A</v>
      </c>
      <c r="O9" s="14" t="e">
        <f>ROUND(IF(OR(K9=0,$B$6=0),NA(),$B$6/K9),PREFERENCES!$D$9)</f>
        <v>#N/A</v>
      </c>
      <c r="P9" s="14" t="e">
        <f>ROUND(IF(OR(K9=0,$B$6=0),NA(),$B$6/K9*100),PREFERENCES!$D$10)</f>
        <v>#N/A</v>
      </c>
      <c r="Q9" s="16" t="e">
        <f>IF((AF9*CHARACTERIZE!$I$3)=0,0,CEILING(CHARACTERIZE!$E$3/(AF9*CHARACTERIZE!$I$3),1)*$B$7)</f>
        <v>#N/A</v>
      </c>
      <c r="R9" s="17" t="e">
        <f>ROUND(Q9*E9*AG9/CHARACTERIZE!$M$3/$B$7, PREFERENCES!$D$5)</f>
        <v>#N/A</v>
      </c>
      <c r="S9" s="16" t="e">
        <f>ROUND(Q9*AF9*CHARACTERIZE!$I$3/$B$7,PREFERENCES!$D$6)</f>
        <v>#N/A</v>
      </c>
      <c r="T9" s="18" t="e">
        <f>ROUND(S9/Q9,PREFERENCES!$D$6)</f>
        <v>#N/A</v>
      </c>
      <c r="U9" s="15" t="e">
        <f>IF(R9=0,0,ROUND((AF9*CHARACTERIZE!$I$3)/(E9*AG9/CHARACTERIZE!$M$3),PREFERENCES!$D$7))</f>
        <v>#N/A</v>
      </c>
      <c r="V9" s="19" t="e">
        <f t="shared" si="2"/>
        <v>#N/A</v>
      </c>
      <c r="W9" s="15" t="e">
        <f t="shared" si="3"/>
        <v>#N/A</v>
      </c>
      <c r="X9" s="15" t="e">
        <f t="shared" si="4"/>
        <v>#N/A</v>
      </c>
      <c r="Y9" s="23" t="e">
        <f t="shared" si="5"/>
        <v>#N/A</v>
      </c>
      <c r="Z9" s="15" t="e">
        <f t="shared" si="6"/>
        <v>#N/A</v>
      </c>
      <c r="AA9" s="15" t="e">
        <f t="shared" si="7"/>
        <v>#N/A</v>
      </c>
      <c r="AB9" s="22"/>
      <c r="AC9" s="4"/>
      <c r="AD9" s="3">
        <f t="shared" si="9"/>
        <v>0</v>
      </c>
      <c r="AE9" s="3" t="e">
        <f t="shared" si="10"/>
        <v>#N/A</v>
      </c>
      <c r="AF9" t="e">
        <f t="shared" si="11"/>
        <v>#N/A</v>
      </c>
      <c r="AG9" t="e">
        <f t="shared" si="12"/>
        <v>#N/A</v>
      </c>
    </row>
    <row r="10" spans="1:33">
      <c r="A10" s="10" t="s">
        <v>313</v>
      </c>
      <c r="B10" s="12">
        <f>CHARACTERIZE!U3</f>
        <v>4</v>
      </c>
      <c r="D10">
        <v>7</v>
      </c>
      <c r="E10" s="3">
        <v>2.1999999999999999E-2</v>
      </c>
      <c r="F10" s="17">
        <f t="shared" si="8"/>
        <v>0</v>
      </c>
      <c r="G10" s="17">
        <f t="shared" si="0"/>
        <v>0</v>
      </c>
      <c r="H10" s="21"/>
      <c r="I10" s="14" t="e">
        <f>IF(AD10=0,NA(),ROUND(AG10,PREFERENCES!$D$4))</f>
        <v>#N/A</v>
      </c>
      <c r="J10" s="14" t="e">
        <f>ROUND(E10*AG10,PREFERENCES!$D$5)</f>
        <v>#N/A</v>
      </c>
      <c r="K10" s="14" t="e">
        <f>IF(AD10=0,NA(),ROUND(AF10,PREFERENCES!$D$6))</f>
        <v>#N/A</v>
      </c>
      <c r="L10" s="14" t="e">
        <f>IF(J10=0,NA(),ROUND(AF10/J10,PREFERENCES!$D$7))</f>
        <v>#N/A</v>
      </c>
      <c r="M10" s="17" t="e">
        <f t="shared" si="1"/>
        <v>#N/A</v>
      </c>
      <c r="N10" s="14" t="e">
        <f>ROUND(IF($B$6=0,NA(),AF10/$B$6),PREFERENCES!$D$8)</f>
        <v>#N/A</v>
      </c>
      <c r="O10" s="14" t="e">
        <f>ROUND(IF(OR(K10=0,$B$6=0),NA(),$B$6/K10),PREFERENCES!$D$9)</f>
        <v>#N/A</v>
      </c>
      <c r="P10" s="14" t="e">
        <f>ROUND(IF(OR(K10=0,$B$6=0),NA(),$B$6/K10*100),PREFERENCES!$D$10)</f>
        <v>#N/A</v>
      </c>
      <c r="Q10" s="16" t="e">
        <f>IF((AF10*CHARACTERIZE!$I$3)=0,0,CEILING(CHARACTERIZE!$E$3/(AF10*CHARACTERIZE!$I$3),1)*$B$7)</f>
        <v>#N/A</v>
      </c>
      <c r="R10" s="17" t="e">
        <f>ROUND(Q10*E10*AG10/CHARACTERIZE!$M$3/$B$7, PREFERENCES!$D$5)</f>
        <v>#N/A</v>
      </c>
      <c r="S10" s="16" t="e">
        <f>ROUND(Q10*AF10*CHARACTERIZE!$I$3/$B$7,PREFERENCES!$D$6)</f>
        <v>#N/A</v>
      </c>
      <c r="T10" s="18" t="e">
        <f>ROUND(S10/Q10,PREFERENCES!$D$6)</f>
        <v>#N/A</v>
      </c>
      <c r="U10" s="15" t="e">
        <f>IF(R10=0,0,ROUND((AF10*CHARACTERIZE!$I$3)/(E10*AG10/CHARACTERIZE!$M$3),PREFERENCES!$D$7))</f>
        <v>#N/A</v>
      </c>
      <c r="V10" s="19" t="e">
        <f t="shared" si="2"/>
        <v>#N/A</v>
      </c>
      <c r="W10" s="15" t="e">
        <f t="shared" si="3"/>
        <v>#N/A</v>
      </c>
      <c r="X10" s="15" t="e">
        <f t="shared" si="4"/>
        <v>#N/A</v>
      </c>
      <c r="Y10" s="23" t="e">
        <f t="shared" si="5"/>
        <v>#N/A</v>
      </c>
      <c r="Z10" s="15" t="e">
        <f t="shared" si="6"/>
        <v>#N/A</v>
      </c>
      <c r="AA10" s="15" t="e">
        <f t="shared" si="7"/>
        <v>#N/A</v>
      </c>
      <c r="AB10" s="22"/>
      <c r="AC10" s="4"/>
      <c r="AD10" s="3">
        <f t="shared" si="9"/>
        <v>0</v>
      </c>
      <c r="AE10" s="3" t="e">
        <f t="shared" si="10"/>
        <v>#N/A</v>
      </c>
      <c r="AF10" t="e">
        <f t="shared" si="11"/>
        <v>#N/A</v>
      </c>
      <c r="AG10" t="e">
        <f t="shared" si="12"/>
        <v>#N/A</v>
      </c>
    </row>
    <row r="11" spans="1:33">
      <c r="A11" s="10" t="s">
        <v>314</v>
      </c>
      <c r="B11" s="12">
        <f>CHARACTERIZE!U4</f>
        <v>1</v>
      </c>
      <c r="C11" s="9"/>
      <c r="D11">
        <v>8</v>
      </c>
      <c r="E11" s="3">
        <v>2.4E-2</v>
      </c>
      <c r="F11" s="17">
        <f t="shared" si="8"/>
        <v>0</v>
      </c>
      <c r="G11" s="17">
        <f t="shared" si="0"/>
        <v>0</v>
      </c>
      <c r="H11" s="21"/>
      <c r="I11" s="14" t="e">
        <f>IF(AD11=0,NA(),ROUND(AG11,PREFERENCES!$D$4))</f>
        <v>#N/A</v>
      </c>
      <c r="J11" s="14" t="e">
        <f>ROUND(E11*AG11,PREFERENCES!$D$5)</f>
        <v>#N/A</v>
      </c>
      <c r="K11" s="14" t="e">
        <f>IF(AD11=0,NA(),ROUND(AF11,PREFERENCES!$D$6))</f>
        <v>#N/A</v>
      </c>
      <c r="L11" s="14" t="e">
        <f>IF(J11=0,NA(),ROUND(AF11/J11,PREFERENCES!$D$7))</f>
        <v>#N/A</v>
      </c>
      <c r="M11" s="17" t="e">
        <f t="shared" si="1"/>
        <v>#N/A</v>
      </c>
      <c r="N11" s="14" t="e">
        <f>ROUND(IF($B$6=0,NA(),AF11/$B$6),PREFERENCES!$D$8)</f>
        <v>#N/A</v>
      </c>
      <c r="O11" s="14" t="e">
        <f>ROUND(IF(OR(K11=0,$B$6=0),NA(),$B$6/K11),PREFERENCES!$D$9)</f>
        <v>#N/A</v>
      </c>
      <c r="P11" s="14" t="e">
        <f>ROUND(IF(OR(K11=0,$B$6=0),NA(),$B$6/K11*100),PREFERENCES!$D$10)</f>
        <v>#N/A</v>
      </c>
      <c r="Q11" s="16" t="e">
        <f>IF((AF11*CHARACTERIZE!$I$3)=0,0,CEILING(CHARACTERIZE!$E$3/(AF11*CHARACTERIZE!$I$3),1)*$B$7)</f>
        <v>#N/A</v>
      </c>
      <c r="R11" s="17" t="e">
        <f>ROUND(Q11*E11*AG11/CHARACTERIZE!$M$3/$B$7, PREFERENCES!$D$5)</f>
        <v>#N/A</v>
      </c>
      <c r="S11" s="16" t="e">
        <f>ROUND(Q11*AF11*CHARACTERIZE!$I$3/$B$7,PREFERENCES!$D$6)</f>
        <v>#N/A</v>
      </c>
      <c r="T11" s="18" t="e">
        <f>ROUND(S11/Q11,PREFERENCES!$D$6)</f>
        <v>#N/A</v>
      </c>
      <c r="U11" s="15" t="e">
        <f>IF(R11=0,0,ROUND((AF11*CHARACTERIZE!$I$3)/(E11*AG11/CHARACTERIZE!$M$3),PREFERENCES!$D$7))</f>
        <v>#N/A</v>
      </c>
      <c r="V11" s="19" t="e">
        <f t="shared" si="2"/>
        <v>#N/A</v>
      </c>
      <c r="W11" s="15" t="e">
        <f t="shared" si="3"/>
        <v>#N/A</v>
      </c>
      <c r="X11" s="15" t="e">
        <f t="shared" si="4"/>
        <v>#N/A</v>
      </c>
      <c r="Y11" s="23" t="e">
        <f t="shared" si="5"/>
        <v>#N/A</v>
      </c>
      <c r="Z11" s="15" t="e">
        <f t="shared" si="6"/>
        <v>#N/A</v>
      </c>
      <c r="AA11" s="15" t="e">
        <f t="shared" si="7"/>
        <v>#N/A</v>
      </c>
      <c r="AB11" s="22"/>
      <c r="AC11" s="4"/>
      <c r="AD11" s="3">
        <f t="shared" si="9"/>
        <v>0</v>
      </c>
      <c r="AE11" s="3" t="e">
        <f t="shared" si="10"/>
        <v>#N/A</v>
      </c>
      <c r="AF11" t="e">
        <f t="shared" si="11"/>
        <v>#N/A</v>
      </c>
      <c r="AG11" t="e">
        <f t="shared" si="12"/>
        <v>#N/A</v>
      </c>
    </row>
    <row r="12" spans="1:33">
      <c r="A12" s="10" t="s">
        <v>315</v>
      </c>
      <c r="B12" s="12">
        <f>CHARACTERIZE!U5</f>
        <v>2</v>
      </c>
      <c r="D12">
        <v>9</v>
      </c>
      <c r="E12" s="3">
        <v>2.5999999999999999E-2</v>
      </c>
      <c r="F12" s="17">
        <f t="shared" si="8"/>
        <v>0</v>
      </c>
      <c r="G12" s="17">
        <f t="shared" si="0"/>
        <v>0</v>
      </c>
      <c r="H12" s="21"/>
      <c r="I12" s="14" t="e">
        <f>IF(AD12=0,NA(),ROUND(AG12,PREFERENCES!$D$4))</f>
        <v>#N/A</v>
      </c>
      <c r="J12" s="14" t="e">
        <f>ROUND(E12*AG12,PREFERENCES!$D$5)</f>
        <v>#N/A</v>
      </c>
      <c r="K12" s="14" t="e">
        <f>IF(AD12=0,NA(),ROUND(AF12,PREFERENCES!$D$6))</f>
        <v>#N/A</v>
      </c>
      <c r="L12" s="14" t="e">
        <f>IF(J12=0,NA(),ROUND(AF12/J12,PREFERENCES!$D$7))</f>
        <v>#N/A</v>
      </c>
      <c r="M12" s="17" t="e">
        <f t="shared" si="1"/>
        <v>#N/A</v>
      </c>
      <c r="N12" s="14" t="e">
        <f>ROUND(IF($B$6=0,NA(),AF12/$B$6),PREFERENCES!$D$8)</f>
        <v>#N/A</v>
      </c>
      <c r="O12" s="14" t="e">
        <f>ROUND(IF(OR(K12=0,$B$6=0),NA(),$B$6/K12),PREFERENCES!$D$9)</f>
        <v>#N/A</v>
      </c>
      <c r="P12" s="14" t="e">
        <f>ROUND(IF(OR(K12=0,$B$6=0),NA(),$B$6/K12*100),PREFERENCES!$D$10)</f>
        <v>#N/A</v>
      </c>
      <c r="Q12" s="16" t="e">
        <f>IF((AF12*CHARACTERIZE!$I$3)=0,0,CEILING(CHARACTERIZE!$E$3/(AF12*CHARACTERIZE!$I$3),1)*$B$7)</f>
        <v>#N/A</v>
      </c>
      <c r="R12" s="17" t="e">
        <f>ROUND(Q12*E12*AG12/CHARACTERIZE!$M$3/$B$7, PREFERENCES!$D$5)</f>
        <v>#N/A</v>
      </c>
      <c r="S12" s="16" t="e">
        <f>ROUND(Q12*AF12*CHARACTERIZE!$I$3/$B$7,PREFERENCES!$D$6)</f>
        <v>#N/A</v>
      </c>
      <c r="T12" s="18" t="e">
        <f>ROUND(S12/Q12,PREFERENCES!$D$6)</f>
        <v>#N/A</v>
      </c>
      <c r="U12" s="15" t="e">
        <f>IF(R12=0,0,ROUND((AF12*CHARACTERIZE!$I$3)/(E12*AG12/CHARACTERIZE!$M$3),PREFERENCES!$D$7))</f>
        <v>#N/A</v>
      </c>
      <c r="V12" s="19" t="e">
        <f t="shared" si="2"/>
        <v>#N/A</v>
      </c>
      <c r="W12" s="15" t="e">
        <f t="shared" si="3"/>
        <v>#N/A</v>
      </c>
      <c r="X12" s="15" t="e">
        <f t="shared" si="4"/>
        <v>#N/A</v>
      </c>
      <c r="Y12" s="23" t="e">
        <f t="shared" si="5"/>
        <v>#N/A</v>
      </c>
      <c r="Z12" s="15" t="e">
        <f t="shared" si="6"/>
        <v>#N/A</v>
      </c>
      <c r="AA12" s="15" t="e">
        <f t="shared" si="7"/>
        <v>#N/A</v>
      </c>
      <c r="AB12" s="22"/>
      <c r="AC12" s="4"/>
      <c r="AD12" s="3">
        <f t="shared" si="9"/>
        <v>0</v>
      </c>
      <c r="AE12" s="3" t="e">
        <f t="shared" si="10"/>
        <v>#N/A</v>
      </c>
      <c r="AF12" t="e">
        <f t="shared" si="11"/>
        <v>#N/A</v>
      </c>
      <c r="AG12" t="e">
        <f t="shared" si="12"/>
        <v>#N/A</v>
      </c>
    </row>
    <row r="13" spans="1:33">
      <c r="A13" s="10" t="s">
        <v>316</v>
      </c>
      <c r="B13" s="12">
        <f>CHARACTERIZE!U7</f>
        <v>0</v>
      </c>
      <c r="D13">
        <v>10</v>
      </c>
      <c r="E13" s="3">
        <v>2.8000000000000001E-2</v>
      </c>
      <c r="F13" s="17">
        <f t="shared" si="8"/>
        <v>0</v>
      </c>
      <c r="G13" s="17">
        <f t="shared" si="0"/>
        <v>0</v>
      </c>
      <c r="H13" s="21"/>
      <c r="I13" s="14" t="e">
        <f>IF(AD13=0,NA(),ROUND(AG13,PREFERENCES!$D$4))</f>
        <v>#N/A</v>
      </c>
      <c r="J13" s="14" t="e">
        <f>ROUND(E13*AG13,PREFERENCES!$D$5)</f>
        <v>#N/A</v>
      </c>
      <c r="K13" s="14" t="e">
        <f>IF(AD13=0,NA(),ROUND(AF13,PREFERENCES!$D$6))</f>
        <v>#N/A</v>
      </c>
      <c r="L13" s="14" t="e">
        <f>IF(J13=0,NA(),ROUND(AF13/J13,PREFERENCES!$D$7))</f>
        <v>#N/A</v>
      </c>
      <c r="M13" s="17" t="e">
        <f t="shared" si="1"/>
        <v>#N/A</v>
      </c>
      <c r="N13" s="14" t="e">
        <f>ROUND(IF($B$6=0,NA(),AF13/$B$6),PREFERENCES!$D$8)</f>
        <v>#N/A</v>
      </c>
      <c r="O13" s="14" t="e">
        <f>ROUND(IF(OR(K13=0,$B$6=0),NA(),$B$6/K13),PREFERENCES!$D$9)</f>
        <v>#N/A</v>
      </c>
      <c r="P13" s="14" t="e">
        <f>ROUND(IF(OR(K13=0,$B$6=0),NA(),$B$6/K13*100),PREFERENCES!$D$10)</f>
        <v>#N/A</v>
      </c>
      <c r="Q13" s="16" t="e">
        <f>IF((AF13*CHARACTERIZE!$I$3)=0,0,CEILING(CHARACTERIZE!$E$3/(AF13*CHARACTERIZE!$I$3),1)*$B$7)</f>
        <v>#N/A</v>
      </c>
      <c r="R13" s="17" t="e">
        <f>ROUND(Q13*E13*AG13/CHARACTERIZE!$M$3/$B$7, PREFERENCES!$D$5)</f>
        <v>#N/A</v>
      </c>
      <c r="S13" s="16" t="e">
        <f>ROUND(Q13*AF13*CHARACTERIZE!$I$3/$B$7,PREFERENCES!$D$6)</f>
        <v>#N/A</v>
      </c>
      <c r="T13" s="18" t="e">
        <f>ROUND(S13/Q13,PREFERENCES!$D$6)</f>
        <v>#N/A</v>
      </c>
      <c r="U13" s="15" t="e">
        <f>IF(R13=0,0,ROUND((AF13*CHARACTERIZE!$I$3)/(E13*AG13/CHARACTERIZE!$M$3),PREFERENCES!$D$7))</f>
        <v>#N/A</v>
      </c>
      <c r="V13" s="19" t="e">
        <f t="shared" si="2"/>
        <v>#N/A</v>
      </c>
      <c r="W13" s="15" t="e">
        <f t="shared" si="3"/>
        <v>#N/A</v>
      </c>
      <c r="X13" s="15" t="e">
        <f t="shared" si="4"/>
        <v>#N/A</v>
      </c>
      <c r="Y13" s="23" t="e">
        <f t="shared" si="5"/>
        <v>#N/A</v>
      </c>
      <c r="Z13" s="15" t="e">
        <f t="shared" si="6"/>
        <v>#N/A</v>
      </c>
      <c r="AA13" s="15" t="e">
        <f t="shared" si="7"/>
        <v>#N/A</v>
      </c>
      <c r="AB13" s="22"/>
      <c r="AC13" s="4"/>
      <c r="AD13" s="3">
        <f t="shared" si="9"/>
        <v>0</v>
      </c>
      <c r="AE13" s="3" t="e">
        <f t="shared" si="10"/>
        <v>#N/A</v>
      </c>
      <c r="AF13" t="e">
        <f t="shared" si="11"/>
        <v>#N/A</v>
      </c>
      <c r="AG13" t="e">
        <f t="shared" si="12"/>
        <v>#N/A</v>
      </c>
    </row>
    <row r="14" spans="1:33">
      <c r="A14" s="10" t="s">
        <v>329</v>
      </c>
      <c r="B14" s="9">
        <f>CHARACTERIZE!U8</f>
        <v>0</v>
      </c>
      <c r="C14" s="9"/>
      <c r="D14">
        <v>11</v>
      </c>
      <c r="E14" s="3">
        <v>0.03</v>
      </c>
      <c r="F14" s="17">
        <f t="shared" si="8"/>
        <v>0</v>
      </c>
      <c r="G14" s="17">
        <f t="shared" si="0"/>
        <v>0</v>
      </c>
      <c r="H14" s="21"/>
      <c r="I14" s="14" t="e">
        <f>IF(AD14=0,NA(),ROUND(AG14,PREFERENCES!$D$4))</f>
        <v>#N/A</v>
      </c>
      <c r="J14" s="14" t="e">
        <f>ROUND(E14*AG14,PREFERENCES!$D$5)</f>
        <v>#N/A</v>
      </c>
      <c r="K14" s="14" t="e">
        <f>IF(AD14=0,NA(),ROUND(AF14,PREFERENCES!$D$6))</f>
        <v>#N/A</v>
      </c>
      <c r="L14" s="14" t="e">
        <f>IF(J14=0,NA(),ROUND(AF14/J14,PREFERENCES!$D$7))</f>
        <v>#N/A</v>
      </c>
      <c r="M14" s="17" t="e">
        <f t="shared" si="1"/>
        <v>#N/A</v>
      </c>
      <c r="N14" s="14" t="e">
        <f>ROUND(IF($B$6=0,NA(),AF14/$B$6),PREFERENCES!$D$8)</f>
        <v>#N/A</v>
      </c>
      <c r="O14" s="14" t="e">
        <f>ROUND(IF(OR(K14=0,$B$6=0),NA(),$B$6/K14),PREFERENCES!$D$9)</f>
        <v>#N/A</v>
      </c>
      <c r="P14" s="14" t="e">
        <f>ROUND(IF(OR(K14=0,$B$6=0),NA(),$B$6/K14*100),PREFERENCES!$D$10)</f>
        <v>#N/A</v>
      </c>
      <c r="Q14" s="16" t="e">
        <f>IF((AF14*CHARACTERIZE!$I$3)=0,0,CEILING(CHARACTERIZE!$E$3/(AF14*CHARACTERIZE!$I$3),1)*$B$7)</f>
        <v>#N/A</v>
      </c>
      <c r="R14" s="17" t="e">
        <f>ROUND(Q14*E14*AG14/CHARACTERIZE!$M$3/$B$7, PREFERENCES!$D$5)</f>
        <v>#N/A</v>
      </c>
      <c r="S14" s="16" t="e">
        <f>ROUND(Q14*AF14*CHARACTERIZE!$I$3/$B$7,PREFERENCES!$D$6)</f>
        <v>#N/A</v>
      </c>
      <c r="T14" s="18" t="e">
        <f>ROUND(S14/Q14,PREFERENCES!$D$6)</f>
        <v>#N/A</v>
      </c>
      <c r="U14" s="15" t="e">
        <f>IF(R14=0,0,ROUND((AF14*CHARACTERIZE!$I$3)/(E14*AG14/CHARACTERIZE!$M$3),PREFERENCES!$D$7))</f>
        <v>#N/A</v>
      </c>
      <c r="V14" s="19" t="e">
        <f t="shared" si="2"/>
        <v>#N/A</v>
      </c>
      <c r="W14" s="15" t="e">
        <f t="shared" si="3"/>
        <v>#N/A</v>
      </c>
      <c r="X14" s="15" t="e">
        <f t="shared" si="4"/>
        <v>#N/A</v>
      </c>
      <c r="Y14" s="23" t="e">
        <f t="shared" si="5"/>
        <v>#N/A</v>
      </c>
      <c r="Z14" s="15" t="e">
        <f t="shared" si="6"/>
        <v>#N/A</v>
      </c>
      <c r="AA14" s="15" t="e">
        <f t="shared" si="7"/>
        <v>#N/A</v>
      </c>
      <c r="AB14" s="22"/>
      <c r="AC14" s="4"/>
      <c r="AD14" s="3">
        <f t="shared" si="9"/>
        <v>0</v>
      </c>
      <c r="AE14" s="3" t="e">
        <f t="shared" si="10"/>
        <v>#N/A</v>
      </c>
      <c r="AF14" t="e">
        <f t="shared" si="11"/>
        <v>#N/A</v>
      </c>
      <c r="AG14" t="e">
        <f t="shared" si="12"/>
        <v>#N/A</v>
      </c>
    </row>
    <row r="15" spans="1:33">
      <c r="A15" s="10" t="s">
        <v>320</v>
      </c>
      <c r="B15" s="9">
        <f>CHARACTERIZE!U9</f>
        <v>0</v>
      </c>
      <c r="D15">
        <v>12</v>
      </c>
      <c r="E15" s="3">
        <v>3.2000000000000001E-2</v>
      </c>
      <c r="F15" s="17">
        <f t="shared" si="8"/>
        <v>0</v>
      </c>
      <c r="G15" s="17">
        <f t="shared" si="0"/>
        <v>0</v>
      </c>
      <c r="H15" s="21"/>
      <c r="I15" s="14" t="e">
        <f>IF(AD15=0,NA(),ROUND(AG15,PREFERENCES!$D$4))</f>
        <v>#N/A</v>
      </c>
      <c r="J15" s="14" t="e">
        <f>ROUND(E15*AG15,PREFERENCES!$D$5)</f>
        <v>#N/A</v>
      </c>
      <c r="K15" s="14" t="e">
        <f>IF(AD15=0,NA(),ROUND(AF15,PREFERENCES!$D$6))</f>
        <v>#N/A</v>
      </c>
      <c r="L15" s="14" t="e">
        <f>IF(J15=0,NA(),ROUND(AF15/J15,PREFERENCES!$D$7))</f>
        <v>#N/A</v>
      </c>
      <c r="M15" s="17" t="e">
        <f t="shared" si="1"/>
        <v>#N/A</v>
      </c>
      <c r="N15" s="14" t="e">
        <f>ROUND(IF($B$6=0,NA(),AF15/$B$6),PREFERENCES!$D$8)</f>
        <v>#N/A</v>
      </c>
      <c r="O15" s="14" t="e">
        <f>ROUND(IF(OR(K15=0,$B$6=0),NA(),$B$6/K15),PREFERENCES!$D$9)</f>
        <v>#N/A</v>
      </c>
      <c r="P15" s="14" t="e">
        <f>ROUND(IF(OR(K15=0,$B$6=0),NA(),$B$6/K15*100),PREFERENCES!$D$10)</f>
        <v>#N/A</v>
      </c>
      <c r="Q15" s="16" t="e">
        <f>IF((AF15*CHARACTERIZE!$I$3)=0,0,CEILING(CHARACTERIZE!$E$3/(AF15*CHARACTERIZE!$I$3),1)*$B$7)</f>
        <v>#N/A</v>
      </c>
      <c r="R15" s="17" t="e">
        <f>ROUND(Q15*E15*AG15/CHARACTERIZE!$M$3/$B$7, PREFERENCES!$D$5)</f>
        <v>#N/A</v>
      </c>
      <c r="S15" s="16" t="e">
        <f>ROUND(Q15*AF15*CHARACTERIZE!$I$3/$B$7,PREFERENCES!$D$6)</f>
        <v>#N/A</v>
      </c>
      <c r="T15" s="18" t="e">
        <f>ROUND(S15/Q15,PREFERENCES!$D$6)</f>
        <v>#N/A</v>
      </c>
      <c r="U15" s="15" t="e">
        <f>IF(R15=0,0,ROUND((AF15*CHARACTERIZE!$I$3)/(E15*AG15/CHARACTERIZE!$M$3),PREFERENCES!$D$7))</f>
        <v>#N/A</v>
      </c>
      <c r="V15" s="19" t="e">
        <f t="shared" si="2"/>
        <v>#N/A</v>
      </c>
      <c r="W15" s="15" t="e">
        <f t="shared" si="3"/>
        <v>#N/A</v>
      </c>
      <c r="X15" s="15" t="e">
        <f t="shared" si="4"/>
        <v>#N/A</v>
      </c>
      <c r="Y15" s="23" t="e">
        <f t="shared" si="5"/>
        <v>#N/A</v>
      </c>
      <c r="Z15" s="15" t="e">
        <f t="shared" si="6"/>
        <v>#N/A</v>
      </c>
      <c r="AA15" s="15" t="e">
        <f t="shared" si="7"/>
        <v>#N/A</v>
      </c>
      <c r="AB15" s="22"/>
      <c r="AC15" s="4"/>
      <c r="AD15" s="3">
        <f t="shared" si="9"/>
        <v>0</v>
      </c>
      <c r="AE15" s="3" t="e">
        <f t="shared" si="10"/>
        <v>#N/A</v>
      </c>
      <c r="AF15" t="e">
        <f t="shared" si="11"/>
        <v>#N/A</v>
      </c>
      <c r="AG15" t="e">
        <f t="shared" si="12"/>
        <v>#N/A</v>
      </c>
    </row>
    <row r="16" spans="1:33">
      <c r="A16" s="10" t="s">
        <v>525</v>
      </c>
      <c r="B16">
        <f>CHARACTERIZE!I9</f>
        <v>0</v>
      </c>
      <c r="D16">
        <v>13</v>
      </c>
      <c r="E16" s="3">
        <v>3.4000000000000002E-2</v>
      </c>
      <c r="F16" s="17">
        <f t="shared" si="8"/>
        <v>0</v>
      </c>
      <c r="G16" s="17">
        <f t="shared" si="0"/>
        <v>0</v>
      </c>
      <c r="H16" s="21"/>
      <c r="I16" s="14" t="e">
        <f>IF(AD16=0,NA(),ROUND(AG16,PREFERENCES!$D$4))</f>
        <v>#N/A</v>
      </c>
      <c r="J16" s="14" t="e">
        <f>ROUND(E16*AG16,PREFERENCES!$D$5)</f>
        <v>#N/A</v>
      </c>
      <c r="K16" s="14" t="e">
        <f>IF(AD16=0,NA(),ROUND(AF16,PREFERENCES!$D$6))</f>
        <v>#N/A</v>
      </c>
      <c r="L16" s="14" t="e">
        <f>IF(J16=0,NA(),ROUND(AF16/J16,PREFERENCES!$D$7))</f>
        <v>#N/A</v>
      </c>
      <c r="M16" s="17" t="e">
        <f t="shared" si="1"/>
        <v>#N/A</v>
      </c>
      <c r="N16" s="14" t="e">
        <f>ROUND(IF($B$6=0,NA(),AF16/$B$6),PREFERENCES!$D$8)</f>
        <v>#N/A</v>
      </c>
      <c r="O16" s="14" t="e">
        <f>ROUND(IF(OR(K16=0,$B$6=0),NA(),$B$6/K16),PREFERENCES!$D$9)</f>
        <v>#N/A</v>
      </c>
      <c r="P16" s="14" t="e">
        <f>ROUND(IF(OR(K16=0,$B$6=0),NA(),$B$6/K16*100),PREFERENCES!$D$10)</f>
        <v>#N/A</v>
      </c>
      <c r="Q16" s="16" t="e">
        <f>IF((AF16*CHARACTERIZE!$I$3)=0,0,CEILING(CHARACTERIZE!$E$3/(AF16*CHARACTERIZE!$I$3),1)*$B$7)</f>
        <v>#N/A</v>
      </c>
      <c r="R16" s="17" t="e">
        <f>ROUND(Q16*E16*AG16/CHARACTERIZE!$M$3/$B$7, PREFERENCES!$D$5)</f>
        <v>#N/A</v>
      </c>
      <c r="S16" s="16" t="e">
        <f>ROUND(Q16*AF16*CHARACTERIZE!$I$3/$B$7,PREFERENCES!$D$6)</f>
        <v>#N/A</v>
      </c>
      <c r="T16" s="18" t="e">
        <f>ROUND(S16/Q16,PREFERENCES!$D$6)</f>
        <v>#N/A</v>
      </c>
      <c r="U16" s="15" t="e">
        <f>IF(R16=0,0,ROUND((AF16*CHARACTERIZE!$I$3)/(E16*AG16/CHARACTERIZE!$M$3),PREFERENCES!$D$7))</f>
        <v>#N/A</v>
      </c>
      <c r="V16" s="19" t="e">
        <f t="shared" si="2"/>
        <v>#N/A</v>
      </c>
      <c r="W16" s="15" t="e">
        <f t="shared" si="3"/>
        <v>#N/A</v>
      </c>
      <c r="X16" s="15" t="e">
        <f t="shared" si="4"/>
        <v>#N/A</v>
      </c>
      <c r="Y16" s="23" t="e">
        <f t="shared" si="5"/>
        <v>#N/A</v>
      </c>
      <c r="Z16" s="15" t="e">
        <f t="shared" si="6"/>
        <v>#N/A</v>
      </c>
      <c r="AA16" s="15" t="e">
        <f t="shared" si="7"/>
        <v>#N/A</v>
      </c>
      <c r="AB16" s="22"/>
      <c r="AC16" s="4"/>
      <c r="AD16" s="3">
        <f t="shared" si="9"/>
        <v>0</v>
      </c>
      <c r="AE16" s="3" t="e">
        <f t="shared" si="10"/>
        <v>#N/A</v>
      </c>
      <c r="AF16" t="e">
        <f t="shared" si="11"/>
        <v>#N/A</v>
      </c>
      <c r="AG16" t="e">
        <f t="shared" si="12"/>
        <v>#N/A</v>
      </c>
    </row>
    <row r="17" spans="1:33">
      <c r="A17" s="48" t="s">
        <v>373</v>
      </c>
      <c r="B17" s="49"/>
      <c r="C17" s="49"/>
      <c r="D17">
        <v>14</v>
      </c>
      <c r="E17" s="3">
        <v>3.5999999999999997E-2</v>
      </c>
      <c r="F17" s="17">
        <f t="shared" si="8"/>
        <v>0</v>
      </c>
      <c r="G17" s="17">
        <f t="shared" si="0"/>
        <v>0</v>
      </c>
      <c r="H17" s="21"/>
      <c r="I17" s="14" t="e">
        <f>IF(AD17=0,NA(),ROUND(AG17,PREFERENCES!$D$4))</f>
        <v>#N/A</v>
      </c>
      <c r="J17" s="14" t="e">
        <f>ROUND(E17*AG17,PREFERENCES!$D$5)</f>
        <v>#N/A</v>
      </c>
      <c r="K17" s="14" t="e">
        <f>IF(AD17=0,NA(),ROUND(AF17,PREFERENCES!$D$6))</f>
        <v>#N/A</v>
      </c>
      <c r="L17" s="14" t="e">
        <f>IF(J17=0,NA(),ROUND(AF17/J17,PREFERENCES!$D$7))</f>
        <v>#N/A</v>
      </c>
      <c r="M17" s="17" t="e">
        <f t="shared" si="1"/>
        <v>#N/A</v>
      </c>
      <c r="N17" s="14" t="e">
        <f>ROUND(IF($B$6=0,NA(),AF17/$B$6),PREFERENCES!$D$8)</f>
        <v>#N/A</v>
      </c>
      <c r="O17" s="14" t="e">
        <f>ROUND(IF(OR(K17=0,$B$6=0),NA(),$B$6/K17),PREFERENCES!$D$9)</f>
        <v>#N/A</v>
      </c>
      <c r="P17" s="14" t="e">
        <f>ROUND(IF(OR(K17=0,$B$6=0),NA(),$B$6/K17*100),PREFERENCES!$D$10)</f>
        <v>#N/A</v>
      </c>
      <c r="Q17" s="16" t="e">
        <f>IF((AF17*CHARACTERIZE!$I$3)=0,0,CEILING(CHARACTERIZE!$E$3/(AF17*CHARACTERIZE!$I$3),1)*$B$7)</f>
        <v>#N/A</v>
      </c>
      <c r="R17" s="17" t="e">
        <f>ROUND(Q17*E17*AG17/CHARACTERIZE!$M$3/$B$7, PREFERENCES!$D$5)</f>
        <v>#N/A</v>
      </c>
      <c r="S17" s="16" t="e">
        <f>ROUND(Q17*AF17*CHARACTERIZE!$I$3/$B$7,PREFERENCES!$D$6)</f>
        <v>#N/A</v>
      </c>
      <c r="T17" s="18" t="e">
        <f>ROUND(S17/Q17,PREFERENCES!$D$6)</f>
        <v>#N/A</v>
      </c>
      <c r="U17" s="15" t="e">
        <f>IF(R17=0,0,ROUND((AF17*CHARACTERIZE!$I$3)/(E17*AG17/CHARACTERIZE!$M$3),PREFERENCES!$D$7))</f>
        <v>#N/A</v>
      </c>
      <c r="V17" s="19" t="e">
        <f t="shared" si="2"/>
        <v>#N/A</v>
      </c>
      <c r="W17" s="15" t="e">
        <f t="shared" si="3"/>
        <v>#N/A</v>
      </c>
      <c r="X17" s="15" t="e">
        <f t="shared" si="4"/>
        <v>#N/A</v>
      </c>
      <c r="Y17" s="23" t="e">
        <f t="shared" si="5"/>
        <v>#N/A</v>
      </c>
      <c r="Z17" s="15" t="e">
        <f t="shared" si="6"/>
        <v>#N/A</v>
      </c>
      <c r="AA17" s="15" t="e">
        <f t="shared" si="7"/>
        <v>#N/A</v>
      </c>
      <c r="AB17" s="22"/>
      <c r="AC17" s="4"/>
      <c r="AD17" s="3">
        <f t="shared" si="9"/>
        <v>0</v>
      </c>
      <c r="AE17" s="3" t="e">
        <f t="shared" si="10"/>
        <v>#N/A</v>
      </c>
      <c r="AF17" t="e">
        <f t="shared" si="11"/>
        <v>#N/A</v>
      </c>
      <c r="AG17" t="e">
        <f t="shared" si="12"/>
        <v>#N/A</v>
      </c>
    </row>
    <row r="18" spans="1:33">
      <c r="A18" s="50" t="s">
        <v>28</v>
      </c>
      <c r="B18" s="49"/>
      <c r="C18" s="49"/>
      <c r="D18">
        <v>15</v>
      </c>
      <c r="E18" s="3">
        <v>3.7999999999999999E-2</v>
      </c>
      <c r="F18" s="17">
        <f t="shared" si="8"/>
        <v>0</v>
      </c>
      <c r="G18" s="17">
        <f t="shared" si="0"/>
        <v>0</v>
      </c>
      <c r="H18" s="21"/>
      <c r="I18" s="14" t="e">
        <f>IF(AD18=0,NA(),ROUND(AG18,PREFERENCES!$D$4))</f>
        <v>#N/A</v>
      </c>
      <c r="J18" s="14" t="e">
        <f>ROUND(E18*AG18,PREFERENCES!$D$5)</f>
        <v>#N/A</v>
      </c>
      <c r="K18" s="14" t="e">
        <f>IF(AD18=0,NA(),ROUND(AF18,PREFERENCES!$D$6))</f>
        <v>#N/A</v>
      </c>
      <c r="L18" s="14" t="e">
        <f>IF(J18=0,NA(),ROUND(AF18/J18,PREFERENCES!$D$7))</f>
        <v>#N/A</v>
      </c>
      <c r="M18" s="17" t="e">
        <f t="shared" si="1"/>
        <v>#N/A</v>
      </c>
      <c r="N18" s="14" t="e">
        <f>ROUND(IF($B$6=0,NA(),AF18/$B$6),PREFERENCES!$D$8)</f>
        <v>#N/A</v>
      </c>
      <c r="O18" s="14" t="e">
        <f>ROUND(IF(OR(K18=0,$B$6=0),NA(),$B$6/K18),PREFERENCES!$D$9)</f>
        <v>#N/A</v>
      </c>
      <c r="P18" s="14" t="e">
        <f>ROUND(IF(OR(K18=0,$B$6=0),NA(),$B$6/K18*100),PREFERENCES!$D$10)</f>
        <v>#N/A</v>
      </c>
      <c r="Q18" s="16" t="e">
        <f>IF((AF18*CHARACTERIZE!$I$3)=0,0,CEILING(CHARACTERIZE!$E$3/(AF18*CHARACTERIZE!$I$3),1)*$B$7)</f>
        <v>#N/A</v>
      </c>
      <c r="R18" s="17" t="e">
        <f>ROUND(Q18*E18*AG18/CHARACTERIZE!$M$3/$B$7, PREFERENCES!$D$5)</f>
        <v>#N/A</v>
      </c>
      <c r="S18" s="16" t="e">
        <f>ROUND(Q18*AF18*CHARACTERIZE!$I$3/$B$7,PREFERENCES!$D$6)</f>
        <v>#N/A</v>
      </c>
      <c r="T18" s="18" t="e">
        <f>ROUND(S18/Q18,PREFERENCES!$D$6)</f>
        <v>#N/A</v>
      </c>
      <c r="U18" s="15" t="e">
        <f>IF(R18=0,0,ROUND((AF18*CHARACTERIZE!$I$3)/(E18*AG18/CHARACTERIZE!$M$3),PREFERENCES!$D$7))</f>
        <v>#N/A</v>
      </c>
      <c r="V18" s="19" t="e">
        <f t="shared" si="2"/>
        <v>#N/A</v>
      </c>
      <c r="W18" s="15" t="e">
        <f t="shared" si="3"/>
        <v>#N/A</v>
      </c>
      <c r="X18" s="15" t="e">
        <f t="shared" si="4"/>
        <v>#N/A</v>
      </c>
      <c r="Y18" s="23" t="e">
        <f t="shared" si="5"/>
        <v>#N/A</v>
      </c>
      <c r="Z18" s="15" t="e">
        <f t="shared" si="6"/>
        <v>#N/A</v>
      </c>
      <c r="AA18" s="15" t="e">
        <f t="shared" si="7"/>
        <v>#N/A</v>
      </c>
      <c r="AB18" s="22"/>
      <c r="AC18" s="4"/>
      <c r="AD18" s="3">
        <f t="shared" si="9"/>
        <v>0</v>
      </c>
      <c r="AE18" s="3" t="e">
        <f t="shared" si="10"/>
        <v>#N/A</v>
      </c>
      <c r="AF18" t="e">
        <f t="shared" si="11"/>
        <v>#N/A</v>
      </c>
      <c r="AG18" t="e">
        <f t="shared" si="12"/>
        <v>#N/A</v>
      </c>
    </row>
    <row r="19" spans="1:33">
      <c r="A19" s="49" t="s">
        <v>348</v>
      </c>
      <c r="B19" s="51">
        <f>INDEX(Models!$G$3:$T$1963,$B$3*2-1,C19)</f>
        <v>0</v>
      </c>
      <c r="C19" s="49">
        <v>1</v>
      </c>
      <c r="D19">
        <v>16</v>
      </c>
      <c r="E19" s="3">
        <v>0.04</v>
      </c>
      <c r="F19" s="17">
        <f t="shared" si="8"/>
        <v>0</v>
      </c>
      <c r="G19" s="17">
        <f t="shared" si="0"/>
        <v>0</v>
      </c>
      <c r="H19" s="21"/>
      <c r="I19" s="14" t="e">
        <f>IF(AD19=0,NA(),ROUND(AG19,PREFERENCES!$D$4))</f>
        <v>#N/A</v>
      </c>
      <c r="J19" s="14" t="e">
        <f>ROUND(E19*AG19,PREFERENCES!$D$5)</f>
        <v>#N/A</v>
      </c>
      <c r="K19" s="14" t="e">
        <f>IF(AD19=0,NA(),ROUND(AF19,PREFERENCES!$D$6))</f>
        <v>#N/A</v>
      </c>
      <c r="L19" s="14" t="e">
        <f>IF(J19=0,NA(),ROUND(AF19/J19,PREFERENCES!$D$7))</f>
        <v>#N/A</v>
      </c>
      <c r="M19" s="17" t="e">
        <f t="shared" si="1"/>
        <v>#N/A</v>
      </c>
      <c r="N19" s="14" t="e">
        <f>ROUND(IF($B$6=0,NA(),AF19/$B$6),PREFERENCES!$D$8)</f>
        <v>#N/A</v>
      </c>
      <c r="O19" s="14" t="e">
        <f>ROUND(IF(OR(K19=0,$B$6=0),NA(),$B$6/K19),PREFERENCES!$D$9)</f>
        <v>#N/A</v>
      </c>
      <c r="P19" s="14" t="e">
        <f>ROUND(IF(OR(K19=0,$B$6=0),NA(),$B$6/K19*100),PREFERENCES!$D$10)</f>
        <v>#N/A</v>
      </c>
      <c r="Q19" s="16" t="e">
        <f>IF((AF19*CHARACTERIZE!$I$3)=0,0,CEILING(CHARACTERIZE!$E$3/(AF19*CHARACTERIZE!$I$3),1)*$B$7)</f>
        <v>#N/A</v>
      </c>
      <c r="R19" s="17" t="e">
        <f>ROUND(Q19*E19*AG19/CHARACTERIZE!$M$3/$B$7, PREFERENCES!$D$5)</f>
        <v>#N/A</v>
      </c>
      <c r="S19" s="16" t="e">
        <f>ROUND(Q19*AF19*CHARACTERIZE!$I$3/$B$7,PREFERENCES!$D$6)</f>
        <v>#N/A</v>
      </c>
      <c r="T19" s="18" t="e">
        <f>ROUND(S19/Q19,PREFERENCES!$D$6)</f>
        <v>#N/A</v>
      </c>
      <c r="U19" s="15" t="e">
        <f>IF(R19=0,0,ROUND((AF19*CHARACTERIZE!$I$3)/(E19*AG19/CHARACTERIZE!$M$3),PREFERENCES!$D$7))</f>
        <v>#N/A</v>
      </c>
      <c r="V19" s="19" t="e">
        <f t="shared" si="2"/>
        <v>#N/A</v>
      </c>
      <c r="W19" s="15" t="e">
        <f t="shared" si="3"/>
        <v>#N/A</v>
      </c>
      <c r="X19" s="15" t="e">
        <f t="shared" si="4"/>
        <v>#N/A</v>
      </c>
      <c r="Y19" s="23" t="e">
        <f t="shared" si="5"/>
        <v>#N/A</v>
      </c>
      <c r="Z19" s="15" t="e">
        <f t="shared" si="6"/>
        <v>#N/A</v>
      </c>
      <c r="AA19" s="15" t="e">
        <f t="shared" si="7"/>
        <v>#N/A</v>
      </c>
      <c r="AB19" s="22"/>
      <c r="AC19" s="4"/>
      <c r="AD19" s="3">
        <f t="shared" si="9"/>
        <v>0</v>
      </c>
      <c r="AE19" s="3" t="e">
        <f t="shared" si="10"/>
        <v>#N/A</v>
      </c>
      <c r="AF19" t="e">
        <f t="shared" si="11"/>
        <v>#N/A</v>
      </c>
      <c r="AG19" t="e">
        <f t="shared" si="12"/>
        <v>#N/A</v>
      </c>
    </row>
    <row r="20" spans="1:33">
      <c r="A20" s="49" t="s">
        <v>349</v>
      </c>
      <c r="B20" s="51">
        <f>INDEX(Models!$G$3:$T$1963,$B$3*2-1,C20)</f>
        <v>0</v>
      </c>
      <c r="C20" s="49">
        <v>2</v>
      </c>
      <c r="D20">
        <v>17</v>
      </c>
      <c r="E20" s="3">
        <v>4.2000000000000003E-2</v>
      </c>
      <c r="F20" s="17">
        <f t="shared" si="8"/>
        <v>0</v>
      </c>
      <c r="G20" s="17">
        <f t="shared" si="0"/>
        <v>0</v>
      </c>
      <c r="H20" s="21"/>
      <c r="I20" s="14" t="e">
        <f>IF(AD20=0,NA(),ROUND(AG20,PREFERENCES!$D$4))</f>
        <v>#N/A</v>
      </c>
      <c r="J20" s="14" t="e">
        <f>ROUND(E20*AG20,PREFERENCES!$D$5)</f>
        <v>#N/A</v>
      </c>
      <c r="K20" s="14" t="e">
        <f>IF(AD20=0,NA(),ROUND(AF20,PREFERENCES!$D$6))</f>
        <v>#N/A</v>
      </c>
      <c r="L20" s="14" t="e">
        <f>IF(J20=0,NA(),ROUND(AF20/J20,PREFERENCES!$D$7))</f>
        <v>#N/A</v>
      </c>
      <c r="M20" s="17" t="e">
        <f t="shared" si="1"/>
        <v>#N/A</v>
      </c>
      <c r="N20" s="14" t="e">
        <f>ROUND(IF($B$6=0,NA(),AF20/$B$6),PREFERENCES!$D$8)</f>
        <v>#N/A</v>
      </c>
      <c r="O20" s="14" t="e">
        <f>ROUND(IF(OR(K20=0,$B$6=0),NA(),$B$6/K20),PREFERENCES!$D$9)</f>
        <v>#N/A</v>
      </c>
      <c r="P20" s="14" t="e">
        <f>ROUND(IF(OR(K20=0,$B$6=0),NA(),$B$6/K20*100),PREFERENCES!$D$10)</f>
        <v>#N/A</v>
      </c>
      <c r="Q20" s="16" t="e">
        <f>IF((AF20*CHARACTERIZE!$I$3)=0,0,CEILING(CHARACTERIZE!$E$3/(AF20*CHARACTERIZE!$I$3),1)*$B$7)</f>
        <v>#N/A</v>
      </c>
      <c r="R20" s="17" t="e">
        <f>ROUND(Q20*E20*AG20/CHARACTERIZE!$M$3/$B$7, PREFERENCES!$D$5)</f>
        <v>#N/A</v>
      </c>
      <c r="S20" s="16" t="e">
        <f>ROUND(Q20*AF20*CHARACTERIZE!$I$3/$B$7,PREFERENCES!$D$6)</f>
        <v>#N/A</v>
      </c>
      <c r="T20" s="18" t="e">
        <f>ROUND(S20/Q20,PREFERENCES!$D$6)</f>
        <v>#N/A</v>
      </c>
      <c r="U20" s="15" t="e">
        <f>IF(R20=0,0,ROUND((AF20*CHARACTERIZE!$I$3)/(E20*AG20/CHARACTERIZE!$M$3),PREFERENCES!$D$7))</f>
        <v>#N/A</v>
      </c>
      <c r="V20" s="19" t="e">
        <f t="shared" si="2"/>
        <v>#N/A</v>
      </c>
      <c r="W20" s="15" t="e">
        <f t="shared" si="3"/>
        <v>#N/A</v>
      </c>
      <c r="X20" s="15" t="e">
        <f t="shared" si="4"/>
        <v>#N/A</v>
      </c>
      <c r="Y20" s="23" t="e">
        <f t="shared" si="5"/>
        <v>#N/A</v>
      </c>
      <c r="Z20" s="15" t="e">
        <f t="shared" si="6"/>
        <v>#N/A</v>
      </c>
      <c r="AA20" s="15" t="e">
        <f t="shared" si="7"/>
        <v>#N/A</v>
      </c>
      <c r="AB20" s="22"/>
      <c r="AC20" s="4"/>
      <c r="AD20" s="3">
        <f t="shared" si="9"/>
        <v>0</v>
      </c>
      <c r="AE20" s="3" t="e">
        <f t="shared" si="10"/>
        <v>#N/A</v>
      </c>
      <c r="AF20" t="e">
        <f t="shared" si="11"/>
        <v>#N/A</v>
      </c>
      <c r="AG20" t="e">
        <f t="shared" si="12"/>
        <v>#N/A</v>
      </c>
    </row>
    <row r="21" spans="1:33">
      <c r="A21" s="50" t="s">
        <v>1</v>
      </c>
      <c r="B21" s="49"/>
      <c r="C21" s="49"/>
      <c r="D21">
        <v>18</v>
      </c>
      <c r="E21" s="3">
        <v>4.3999999999999997E-2</v>
      </c>
      <c r="F21" s="17">
        <f t="shared" si="8"/>
        <v>0</v>
      </c>
      <c r="G21" s="17">
        <f t="shared" si="0"/>
        <v>0</v>
      </c>
      <c r="H21" s="21"/>
      <c r="I21" s="14" t="e">
        <f>IF(AD21=0,NA(),ROUND(AG21,PREFERENCES!$D$4))</f>
        <v>#N/A</v>
      </c>
      <c r="J21" s="14" t="e">
        <f>ROUND(E21*AG21,PREFERENCES!$D$5)</f>
        <v>#N/A</v>
      </c>
      <c r="K21" s="14" t="e">
        <f>IF(AD21=0,NA(),ROUND(AF21,PREFERENCES!$D$6))</f>
        <v>#N/A</v>
      </c>
      <c r="L21" s="14" t="e">
        <f>IF(J21=0,NA(),ROUND(AF21/J21,PREFERENCES!$D$7))</f>
        <v>#N/A</v>
      </c>
      <c r="M21" s="17" t="e">
        <f t="shared" si="1"/>
        <v>#N/A</v>
      </c>
      <c r="N21" s="14" t="e">
        <f>ROUND(IF($B$6=0,NA(),AF21/$B$6),PREFERENCES!$D$8)</f>
        <v>#N/A</v>
      </c>
      <c r="O21" s="14" t="e">
        <f>ROUND(IF(OR(K21=0,$B$6=0),NA(),$B$6/K21),PREFERENCES!$D$9)</f>
        <v>#N/A</v>
      </c>
      <c r="P21" s="14" t="e">
        <f>ROUND(IF(OR(K21=0,$B$6=0),NA(),$B$6/K21*100),PREFERENCES!$D$10)</f>
        <v>#N/A</v>
      </c>
      <c r="Q21" s="16" t="e">
        <f>IF((AF21*CHARACTERIZE!$I$3)=0,0,CEILING(CHARACTERIZE!$E$3/(AF21*CHARACTERIZE!$I$3),1)*$B$7)</f>
        <v>#N/A</v>
      </c>
      <c r="R21" s="17" t="e">
        <f>ROUND(Q21*E21*AG21/CHARACTERIZE!$M$3/$B$7, PREFERENCES!$D$5)</f>
        <v>#N/A</v>
      </c>
      <c r="S21" s="16" t="e">
        <f>ROUND(Q21*AF21*CHARACTERIZE!$I$3/$B$7,PREFERENCES!$D$6)</f>
        <v>#N/A</v>
      </c>
      <c r="T21" s="18" t="e">
        <f>ROUND(S21/Q21,PREFERENCES!$D$6)</f>
        <v>#N/A</v>
      </c>
      <c r="U21" s="15" t="e">
        <f>IF(R21=0,0,ROUND((AF21*CHARACTERIZE!$I$3)/(E21*AG21/CHARACTERIZE!$M$3),PREFERENCES!$D$7))</f>
        <v>#N/A</v>
      </c>
      <c r="V21" s="19" t="e">
        <f t="shared" si="2"/>
        <v>#N/A</v>
      </c>
      <c r="W21" s="15" t="e">
        <f t="shared" si="3"/>
        <v>#N/A</v>
      </c>
      <c r="X21" s="15" t="e">
        <f t="shared" si="4"/>
        <v>#N/A</v>
      </c>
      <c r="Y21" s="23" t="e">
        <f t="shared" si="5"/>
        <v>#N/A</v>
      </c>
      <c r="Z21" s="15" t="e">
        <f t="shared" si="6"/>
        <v>#N/A</v>
      </c>
      <c r="AA21" s="15" t="e">
        <f t="shared" si="7"/>
        <v>#N/A</v>
      </c>
      <c r="AB21" s="22"/>
      <c r="AC21" s="4"/>
      <c r="AD21" s="3">
        <f t="shared" si="9"/>
        <v>0</v>
      </c>
      <c r="AE21" s="3" t="e">
        <f t="shared" si="10"/>
        <v>#N/A</v>
      </c>
      <c r="AF21" t="e">
        <f t="shared" si="11"/>
        <v>#N/A</v>
      </c>
      <c r="AG21" t="e">
        <f t="shared" si="12"/>
        <v>#N/A</v>
      </c>
    </row>
    <row r="22" spans="1:33">
      <c r="A22" s="52" t="s">
        <v>341</v>
      </c>
      <c r="B22" s="53">
        <f>INDEX(Models!$G$3:$T$1963,$B$3*2-1,C22)</f>
        <v>0</v>
      </c>
      <c r="C22" s="49">
        <v>3</v>
      </c>
      <c r="D22">
        <v>19</v>
      </c>
      <c r="E22" s="3">
        <v>4.5999999999999999E-2</v>
      </c>
      <c r="F22" s="17">
        <f t="shared" si="8"/>
        <v>0</v>
      </c>
      <c r="G22" s="17">
        <f t="shared" si="0"/>
        <v>0</v>
      </c>
      <c r="H22" s="21"/>
      <c r="I22" s="14" t="e">
        <f>IF(AD22=0,NA(),ROUND(AG22,PREFERENCES!$D$4))</f>
        <v>#N/A</v>
      </c>
      <c r="J22" s="14" t="e">
        <f>ROUND(E22*AG22,PREFERENCES!$D$5)</f>
        <v>#N/A</v>
      </c>
      <c r="K22" s="14" t="e">
        <f>IF(AD22=0,NA(),ROUND(AF22,PREFERENCES!$D$6))</f>
        <v>#N/A</v>
      </c>
      <c r="L22" s="14" t="e">
        <f>IF(J22=0,NA(),ROUND(AF22/J22,PREFERENCES!$D$7))</f>
        <v>#N/A</v>
      </c>
      <c r="M22" s="17" t="e">
        <f t="shared" si="1"/>
        <v>#N/A</v>
      </c>
      <c r="N22" s="14" t="e">
        <f>ROUND(IF($B$6=0,NA(),AF22/$B$6),PREFERENCES!$D$8)</f>
        <v>#N/A</v>
      </c>
      <c r="O22" s="14" t="e">
        <f>ROUND(IF(OR(K22=0,$B$6=0),NA(),$B$6/K22),PREFERENCES!$D$9)</f>
        <v>#N/A</v>
      </c>
      <c r="P22" s="14" t="e">
        <f>ROUND(IF(OR(K22=0,$B$6=0),NA(),$B$6/K22*100),PREFERENCES!$D$10)</f>
        <v>#N/A</v>
      </c>
      <c r="Q22" s="16" t="e">
        <f>IF((AF22*CHARACTERIZE!$I$3)=0,0,CEILING(CHARACTERIZE!$E$3/(AF22*CHARACTERIZE!$I$3),1)*$B$7)</f>
        <v>#N/A</v>
      </c>
      <c r="R22" s="17" t="e">
        <f>ROUND(Q22*E22*AG22/CHARACTERIZE!$M$3/$B$7, PREFERENCES!$D$5)</f>
        <v>#N/A</v>
      </c>
      <c r="S22" s="16" t="e">
        <f>ROUND(Q22*AF22*CHARACTERIZE!$I$3/$B$7,PREFERENCES!$D$6)</f>
        <v>#N/A</v>
      </c>
      <c r="T22" s="18" t="e">
        <f>ROUND(S22/Q22,PREFERENCES!$D$6)</f>
        <v>#N/A</v>
      </c>
      <c r="U22" s="15" t="e">
        <f>IF(R22=0,0,ROUND((AF22*CHARACTERIZE!$I$3)/(E22*AG22/CHARACTERIZE!$M$3),PREFERENCES!$D$7))</f>
        <v>#N/A</v>
      </c>
      <c r="V22" s="19" t="e">
        <f t="shared" si="2"/>
        <v>#N/A</v>
      </c>
      <c r="W22" s="15" t="e">
        <f t="shared" si="3"/>
        <v>#N/A</v>
      </c>
      <c r="X22" s="15" t="e">
        <f t="shared" si="4"/>
        <v>#N/A</v>
      </c>
      <c r="Y22" s="23" t="e">
        <f t="shared" si="5"/>
        <v>#N/A</v>
      </c>
      <c r="Z22" s="15" t="e">
        <f t="shared" si="6"/>
        <v>#N/A</v>
      </c>
      <c r="AA22" s="15" t="e">
        <f t="shared" si="7"/>
        <v>#N/A</v>
      </c>
      <c r="AB22" s="22"/>
      <c r="AC22" s="4"/>
      <c r="AD22" s="3">
        <f t="shared" si="9"/>
        <v>0</v>
      </c>
      <c r="AE22" s="3" t="e">
        <f t="shared" si="10"/>
        <v>#N/A</v>
      </c>
      <c r="AF22" t="e">
        <f t="shared" si="11"/>
        <v>#N/A</v>
      </c>
      <c r="AG22" t="e">
        <f t="shared" si="12"/>
        <v>#N/A</v>
      </c>
    </row>
    <row r="23" spans="1:33">
      <c r="A23" s="49" t="s">
        <v>342</v>
      </c>
      <c r="B23" s="53">
        <f>INDEX(Models!$G$3:$T$1963,$B$3*2-1,C23)</f>
        <v>0</v>
      </c>
      <c r="C23" s="49">
        <v>4</v>
      </c>
      <c r="D23">
        <v>20</v>
      </c>
      <c r="E23" s="3">
        <v>4.8000000000000001E-2</v>
      </c>
      <c r="F23" s="17">
        <f t="shared" si="8"/>
        <v>0</v>
      </c>
      <c r="G23" s="17">
        <f t="shared" si="0"/>
        <v>0</v>
      </c>
      <c r="H23" s="21"/>
      <c r="I23" s="14" t="e">
        <f>IF(AD23=0,NA(),ROUND(AG23,PREFERENCES!$D$4))</f>
        <v>#N/A</v>
      </c>
      <c r="J23" s="14" t="e">
        <f>ROUND(E23*AG23,PREFERENCES!$D$5)</f>
        <v>#N/A</v>
      </c>
      <c r="K23" s="14" t="e">
        <f>IF(AD23=0,NA(),ROUND(AF23,PREFERENCES!$D$6))</f>
        <v>#N/A</v>
      </c>
      <c r="L23" s="14" t="e">
        <f>IF(J23=0,NA(),ROUND(AF23/J23,PREFERENCES!$D$7))</f>
        <v>#N/A</v>
      </c>
      <c r="M23" s="17" t="e">
        <f t="shared" si="1"/>
        <v>#N/A</v>
      </c>
      <c r="N23" s="14" t="e">
        <f>ROUND(IF($B$6=0,NA(),AF23/$B$6),PREFERENCES!$D$8)</f>
        <v>#N/A</v>
      </c>
      <c r="O23" s="14" t="e">
        <f>ROUND(IF(OR(K23=0,$B$6=0),NA(),$B$6/K23),PREFERENCES!$D$9)</f>
        <v>#N/A</v>
      </c>
      <c r="P23" s="14" t="e">
        <f>ROUND(IF(OR(K23=0,$B$6=0),NA(),$B$6/K23*100),PREFERENCES!$D$10)</f>
        <v>#N/A</v>
      </c>
      <c r="Q23" s="16" t="e">
        <f>IF((AF23*CHARACTERIZE!$I$3)=0,0,CEILING(CHARACTERIZE!$E$3/(AF23*CHARACTERIZE!$I$3),1)*$B$7)</f>
        <v>#N/A</v>
      </c>
      <c r="R23" s="17" t="e">
        <f>ROUND(Q23*E23*AG23/CHARACTERIZE!$M$3/$B$7, PREFERENCES!$D$5)</f>
        <v>#N/A</v>
      </c>
      <c r="S23" s="16" t="e">
        <f>ROUND(Q23*AF23*CHARACTERIZE!$I$3/$B$7,PREFERENCES!$D$6)</f>
        <v>#N/A</v>
      </c>
      <c r="T23" s="18" t="e">
        <f>ROUND(S23/Q23,PREFERENCES!$D$6)</f>
        <v>#N/A</v>
      </c>
      <c r="U23" s="15" t="e">
        <f>IF(R23=0,0,ROUND((AF23*CHARACTERIZE!$I$3)/(E23*AG23/CHARACTERIZE!$M$3),PREFERENCES!$D$7))</f>
        <v>#N/A</v>
      </c>
      <c r="V23" s="19" t="e">
        <f t="shared" si="2"/>
        <v>#N/A</v>
      </c>
      <c r="W23" s="15" t="e">
        <f t="shared" si="3"/>
        <v>#N/A</v>
      </c>
      <c r="X23" s="15" t="e">
        <f t="shared" si="4"/>
        <v>#N/A</v>
      </c>
      <c r="Y23" s="23" t="e">
        <f t="shared" si="5"/>
        <v>#N/A</v>
      </c>
      <c r="Z23" s="15" t="e">
        <f t="shared" si="6"/>
        <v>#N/A</v>
      </c>
      <c r="AA23" s="15" t="e">
        <f t="shared" si="7"/>
        <v>#N/A</v>
      </c>
      <c r="AB23" s="22"/>
      <c r="AC23" s="4"/>
      <c r="AD23" s="3">
        <f t="shared" si="9"/>
        <v>0</v>
      </c>
      <c r="AE23" s="3" t="e">
        <f t="shared" si="10"/>
        <v>#N/A</v>
      </c>
      <c r="AF23" t="e">
        <f t="shared" si="11"/>
        <v>#N/A</v>
      </c>
      <c r="AG23" t="e">
        <f t="shared" si="12"/>
        <v>#N/A</v>
      </c>
    </row>
    <row r="24" spans="1:33">
      <c r="A24" s="49" t="s">
        <v>40</v>
      </c>
      <c r="B24" s="53">
        <f>INDEX(Models!$G$3:$T$1963,$B$3*2-1,C24)</f>
        <v>0</v>
      </c>
      <c r="C24" s="49">
        <v>5</v>
      </c>
      <c r="D24">
        <v>21</v>
      </c>
      <c r="E24" s="3">
        <v>0.05</v>
      </c>
      <c r="F24" s="17">
        <f t="shared" si="8"/>
        <v>0</v>
      </c>
      <c r="G24" s="17">
        <f t="shared" si="0"/>
        <v>0</v>
      </c>
      <c r="H24" s="21"/>
      <c r="I24" s="14" t="e">
        <f>IF(AD24=0,NA(),ROUND(AG24,PREFERENCES!$D$4))</f>
        <v>#N/A</v>
      </c>
      <c r="J24" s="14" t="e">
        <f>ROUND(E24*AG24,PREFERENCES!$D$5)</f>
        <v>#N/A</v>
      </c>
      <c r="K24" s="14" t="e">
        <f>IF(AD24=0,NA(),ROUND(AF24,PREFERENCES!$D$6))</f>
        <v>#N/A</v>
      </c>
      <c r="L24" s="14" t="e">
        <f>IF(J24=0,NA(),ROUND(AF24/J24,PREFERENCES!$D$7))</f>
        <v>#N/A</v>
      </c>
      <c r="M24" s="17" t="e">
        <f t="shared" si="1"/>
        <v>#N/A</v>
      </c>
      <c r="N24" s="14" t="e">
        <f>ROUND(IF($B$6=0,NA(),AF24/$B$6),PREFERENCES!$D$8)</f>
        <v>#N/A</v>
      </c>
      <c r="O24" s="14" t="e">
        <f>ROUND(IF(OR(K24=0,$B$6=0),NA(),$B$6/K24),PREFERENCES!$D$9)</f>
        <v>#N/A</v>
      </c>
      <c r="P24" s="14" t="e">
        <f>ROUND(IF(OR(K24=0,$B$6=0),NA(),$B$6/K24*100),PREFERENCES!$D$10)</f>
        <v>#N/A</v>
      </c>
      <c r="Q24" s="16" t="e">
        <f>IF((AF24*CHARACTERIZE!$I$3)=0,0,CEILING(CHARACTERIZE!$E$3/(AF24*CHARACTERIZE!$I$3),1)*$B$7)</f>
        <v>#N/A</v>
      </c>
      <c r="R24" s="17" t="e">
        <f>ROUND(Q24*E24*AG24/CHARACTERIZE!$M$3/$B$7, PREFERENCES!$D$5)</f>
        <v>#N/A</v>
      </c>
      <c r="S24" s="16" t="e">
        <f>ROUND(Q24*AF24*CHARACTERIZE!$I$3/$B$7,PREFERENCES!$D$6)</f>
        <v>#N/A</v>
      </c>
      <c r="T24" s="18" t="e">
        <f>ROUND(S24/Q24,PREFERENCES!$D$6)</f>
        <v>#N/A</v>
      </c>
      <c r="U24" s="15" t="e">
        <f>IF(R24=0,0,ROUND((AF24*CHARACTERIZE!$I$3)/(E24*AG24/CHARACTERIZE!$M$3),PREFERENCES!$D$7))</f>
        <v>#N/A</v>
      </c>
      <c r="V24" s="19" t="e">
        <f t="shared" si="2"/>
        <v>#N/A</v>
      </c>
      <c r="W24" s="15" t="e">
        <f t="shared" si="3"/>
        <v>#N/A</v>
      </c>
      <c r="X24" s="15" t="e">
        <f t="shared" si="4"/>
        <v>#N/A</v>
      </c>
      <c r="Y24" s="23" t="e">
        <f t="shared" si="5"/>
        <v>#N/A</v>
      </c>
      <c r="Z24" s="15" t="e">
        <f t="shared" si="6"/>
        <v>#N/A</v>
      </c>
      <c r="AA24" s="15" t="e">
        <f t="shared" si="7"/>
        <v>#N/A</v>
      </c>
      <c r="AB24" s="22"/>
      <c r="AC24" s="4"/>
      <c r="AD24" s="3">
        <f t="shared" si="9"/>
        <v>0</v>
      </c>
      <c r="AE24" s="3" t="e">
        <f t="shared" si="10"/>
        <v>#N/A</v>
      </c>
      <c r="AF24" t="e">
        <f t="shared" si="11"/>
        <v>#N/A</v>
      </c>
      <c r="AG24" t="e">
        <f t="shared" si="12"/>
        <v>#N/A</v>
      </c>
    </row>
    <row r="25" spans="1:33">
      <c r="A25" s="49" t="s">
        <v>343</v>
      </c>
      <c r="B25" s="53">
        <f>INDEX(Models!$G$3:$T$1963,$B$3*2-1,C25)</f>
        <v>0</v>
      </c>
      <c r="C25" s="49">
        <v>6</v>
      </c>
      <c r="D25">
        <v>22</v>
      </c>
      <c r="E25" s="3">
        <v>5.1999999999999998E-2</v>
      </c>
      <c r="F25" s="17">
        <f t="shared" si="8"/>
        <v>0</v>
      </c>
      <c r="G25" s="17">
        <f t="shared" si="0"/>
        <v>0</v>
      </c>
      <c r="H25" s="21"/>
      <c r="I25" s="14" t="e">
        <f>IF(AD25=0,NA(),ROUND(AG25,PREFERENCES!$D$4))</f>
        <v>#N/A</v>
      </c>
      <c r="J25" s="14" t="e">
        <f>ROUND(E25*AG25,PREFERENCES!$D$5)</f>
        <v>#N/A</v>
      </c>
      <c r="K25" s="14" t="e">
        <f>IF(AD25=0,NA(),ROUND(AF25,PREFERENCES!$D$6))</f>
        <v>#N/A</v>
      </c>
      <c r="L25" s="14" t="e">
        <f>IF(J25=0,NA(),ROUND(AF25/J25,PREFERENCES!$D$7))</f>
        <v>#N/A</v>
      </c>
      <c r="M25" s="17" t="e">
        <f t="shared" si="1"/>
        <v>#N/A</v>
      </c>
      <c r="N25" s="14" t="e">
        <f>ROUND(IF($B$6=0,NA(),AF25/$B$6),PREFERENCES!$D$8)</f>
        <v>#N/A</v>
      </c>
      <c r="O25" s="14" t="e">
        <f>ROUND(IF(OR(K25=0,$B$6=0),NA(),$B$6/K25),PREFERENCES!$D$9)</f>
        <v>#N/A</v>
      </c>
      <c r="P25" s="14" t="e">
        <f>ROUND(IF(OR(K25=0,$B$6=0),NA(),$B$6/K25*100),PREFERENCES!$D$10)</f>
        <v>#N/A</v>
      </c>
      <c r="Q25" s="16" t="e">
        <f>IF((AF25*CHARACTERIZE!$I$3)=0,0,CEILING(CHARACTERIZE!$E$3/(AF25*CHARACTERIZE!$I$3),1)*$B$7)</f>
        <v>#N/A</v>
      </c>
      <c r="R25" s="17" t="e">
        <f>ROUND(Q25*E25*AG25/CHARACTERIZE!$M$3/$B$7, PREFERENCES!$D$5)</f>
        <v>#N/A</v>
      </c>
      <c r="S25" s="16" t="e">
        <f>ROUND(Q25*AF25*CHARACTERIZE!$I$3/$B$7,PREFERENCES!$D$6)</f>
        <v>#N/A</v>
      </c>
      <c r="T25" s="18" t="e">
        <f>ROUND(S25/Q25,PREFERENCES!$D$6)</f>
        <v>#N/A</v>
      </c>
      <c r="U25" s="15" t="e">
        <f>IF(R25=0,0,ROUND((AF25*CHARACTERIZE!$I$3)/(E25*AG25/CHARACTERIZE!$M$3),PREFERENCES!$D$7))</f>
        <v>#N/A</v>
      </c>
      <c r="V25" s="19" t="e">
        <f t="shared" si="2"/>
        <v>#N/A</v>
      </c>
      <c r="W25" s="15" t="e">
        <f t="shared" si="3"/>
        <v>#N/A</v>
      </c>
      <c r="X25" s="15" t="e">
        <f t="shared" si="4"/>
        <v>#N/A</v>
      </c>
      <c r="Y25" s="23" t="e">
        <f t="shared" si="5"/>
        <v>#N/A</v>
      </c>
      <c r="Z25" s="15" t="e">
        <f t="shared" si="6"/>
        <v>#N/A</v>
      </c>
      <c r="AA25" s="15" t="e">
        <f t="shared" si="7"/>
        <v>#N/A</v>
      </c>
      <c r="AB25" s="22"/>
      <c r="AC25" s="4"/>
      <c r="AD25" s="3">
        <f t="shared" si="9"/>
        <v>0</v>
      </c>
      <c r="AE25" s="3" t="e">
        <f t="shared" si="10"/>
        <v>#N/A</v>
      </c>
      <c r="AF25" t="e">
        <f t="shared" si="11"/>
        <v>#N/A</v>
      </c>
      <c r="AG25" t="e">
        <f t="shared" si="12"/>
        <v>#N/A</v>
      </c>
    </row>
    <row r="26" spans="1:33">
      <c r="A26" s="50" t="s">
        <v>303</v>
      </c>
      <c r="B26" s="53"/>
      <c r="C26" s="49"/>
      <c r="D26">
        <v>23</v>
      </c>
      <c r="E26" s="3">
        <v>5.3999999999999999E-2</v>
      </c>
      <c r="F26" s="17">
        <f t="shared" si="8"/>
        <v>0</v>
      </c>
      <c r="G26" s="17">
        <f t="shared" si="0"/>
        <v>0</v>
      </c>
      <c r="H26" s="21"/>
      <c r="I26" s="14" t="e">
        <f>IF(AD26=0,NA(),ROUND(AG26,PREFERENCES!$D$4))</f>
        <v>#N/A</v>
      </c>
      <c r="J26" s="14" t="e">
        <f>ROUND(E26*AG26,PREFERENCES!$D$5)</f>
        <v>#N/A</v>
      </c>
      <c r="K26" s="14" t="e">
        <f>IF(AD26=0,NA(),ROUND(AF26,PREFERENCES!$D$6))</f>
        <v>#N/A</v>
      </c>
      <c r="L26" s="14" t="e">
        <f>IF(J26=0,NA(),ROUND(AF26/J26,PREFERENCES!$D$7))</f>
        <v>#N/A</v>
      </c>
      <c r="M26" s="17" t="e">
        <f t="shared" si="1"/>
        <v>#N/A</v>
      </c>
      <c r="N26" s="14" t="e">
        <f>ROUND(IF($B$6=0,NA(),AF26/$B$6),PREFERENCES!$D$8)</f>
        <v>#N/A</v>
      </c>
      <c r="O26" s="14" t="e">
        <f>ROUND(IF(OR(K26=0,$B$6=0),NA(),$B$6/K26),PREFERENCES!$D$9)</f>
        <v>#N/A</v>
      </c>
      <c r="P26" s="14" t="e">
        <f>ROUND(IF(OR(K26=0,$B$6=0),NA(),$B$6/K26*100),PREFERENCES!$D$10)</f>
        <v>#N/A</v>
      </c>
      <c r="Q26" s="16" t="e">
        <f>IF((AF26*CHARACTERIZE!$I$3)=0,0,CEILING(CHARACTERIZE!$E$3/(AF26*CHARACTERIZE!$I$3),1)*$B$7)</f>
        <v>#N/A</v>
      </c>
      <c r="R26" s="17" t="e">
        <f>ROUND(Q26*E26*AG26/CHARACTERIZE!$M$3/$B$7, PREFERENCES!$D$5)</f>
        <v>#N/A</v>
      </c>
      <c r="S26" s="16" t="e">
        <f>ROUND(Q26*AF26*CHARACTERIZE!$I$3/$B$7,PREFERENCES!$D$6)</f>
        <v>#N/A</v>
      </c>
      <c r="T26" s="18" t="e">
        <f>ROUND(S26/Q26,PREFERENCES!$D$6)</f>
        <v>#N/A</v>
      </c>
      <c r="U26" s="15" t="e">
        <f>IF(R26=0,0,ROUND((AF26*CHARACTERIZE!$I$3)/(E26*AG26/CHARACTERIZE!$M$3),PREFERENCES!$D$7))</f>
        <v>#N/A</v>
      </c>
      <c r="V26" s="19" t="e">
        <f t="shared" si="2"/>
        <v>#N/A</v>
      </c>
      <c r="W26" s="15" t="e">
        <f t="shared" si="3"/>
        <v>#N/A</v>
      </c>
      <c r="X26" s="15" t="e">
        <f t="shared" si="4"/>
        <v>#N/A</v>
      </c>
      <c r="Y26" s="23" t="e">
        <f t="shared" si="5"/>
        <v>#N/A</v>
      </c>
      <c r="Z26" s="15" t="e">
        <f t="shared" si="6"/>
        <v>#N/A</v>
      </c>
      <c r="AA26" s="15" t="e">
        <f t="shared" si="7"/>
        <v>#N/A</v>
      </c>
      <c r="AB26" s="22"/>
      <c r="AC26" s="4"/>
      <c r="AD26" s="3">
        <f t="shared" si="9"/>
        <v>0</v>
      </c>
      <c r="AE26" s="3" t="e">
        <f t="shared" si="10"/>
        <v>#N/A</v>
      </c>
      <c r="AF26" t="e">
        <f t="shared" si="11"/>
        <v>#N/A</v>
      </c>
      <c r="AG26" t="e">
        <f t="shared" si="12"/>
        <v>#N/A</v>
      </c>
    </row>
    <row r="27" spans="1:33">
      <c r="A27" s="49" t="s">
        <v>341</v>
      </c>
      <c r="B27" s="53">
        <f>INDEX(Models!$G$3:$T$1963,$B$3*2-1,C27)</f>
        <v>0</v>
      </c>
      <c r="C27" s="49">
        <v>7</v>
      </c>
      <c r="D27">
        <v>24</v>
      </c>
      <c r="E27" s="3">
        <v>5.6000000000000001E-2</v>
      </c>
      <c r="F27" s="17">
        <f t="shared" si="8"/>
        <v>0</v>
      </c>
      <c r="G27" s="17">
        <f t="shared" si="0"/>
        <v>0</v>
      </c>
      <c r="H27" s="21"/>
      <c r="I27" s="14" t="e">
        <f>IF(AD27=0,NA(),ROUND(AG27,PREFERENCES!$D$4))</f>
        <v>#N/A</v>
      </c>
      <c r="J27" s="14" t="e">
        <f>ROUND(E27*AG27,PREFERENCES!$D$5)</f>
        <v>#N/A</v>
      </c>
      <c r="K27" s="14" t="e">
        <f>IF(AD27=0,NA(),ROUND(AF27,PREFERENCES!$D$6))</f>
        <v>#N/A</v>
      </c>
      <c r="L27" s="14" t="e">
        <f>IF(J27=0,NA(),ROUND(AF27/J27,PREFERENCES!$D$7))</f>
        <v>#N/A</v>
      </c>
      <c r="M27" s="17" t="e">
        <f t="shared" si="1"/>
        <v>#N/A</v>
      </c>
      <c r="N27" s="14" t="e">
        <f>ROUND(IF($B$6=0,NA(),AF27/$B$6),PREFERENCES!$D$8)</f>
        <v>#N/A</v>
      </c>
      <c r="O27" s="14" t="e">
        <f>ROUND(IF(OR(K27=0,$B$6=0),NA(),$B$6/K27),PREFERENCES!$D$9)</f>
        <v>#N/A</v>
      </c>
      <c r="P27" s="14" t="e">
        <f>ROUND(IF(OR(K27=0,$B$6=0),NA(),$B$6/K27*100),PREFERENCES!$D$10)</f>
        <v>#N/A</v>
      </c>
      <c r="Q27" s="16" t="e">
        <f>IF((AF27*CHARACTERIZE!$I$3)=0,0,CEILING(CHARACTERIZE!$E$3/(AF27*CHARACTERIZE!$I$3),1)*$B$7)</f>
        <v>#N/A</v>
      </c>
      <c r="R27" s="17" t="e">
        <f>ROUND(Q27*E27*AG27/CHARACTERIZE!$M$3/$B$7, PREFERENCES!$D$5)</f>
        <v>#N/A</v>
      </c>
      <c r="S27" s="16" t="e">
        <f>ROUND(Q27*AF27*CHARACTERIZE!$I$3/$B$7,PREFERENCES!$D$6)</f>
        <v>#N/A</v>
      </c>
      <c r="T27" s="18" t="e">
        <f>ROUND(S27/Q27,PREFERENCES!$D$6)</f>
        <v>#N/A</v>
      </c>
      <c r="U27" s="15" t="e">
        <f>IF(R27=0,0,ROUND((AF27*CHARACTERIZE!$I$3)/(E27*AG27/CHARACTERIZE!$M$3),PREFERENCES!$D$7))</f>
        <v>#N/A</v>
      </c>
      <c r="V27" s="19" t="e">
        <f t="shared" si="2"/>
        <v>#N/A</v>
      </c>
      <c r="W27" s="15" t="e">
        <f t="shared" si="3"/>
        <v>#N/A</v>
      </c>
      <c r="X27" s="15" t="e">
        <f t="shared" si="4"/>
        <v>#N/A</v>
      </c>
      <c r="Y27" s="23" t="e">
        <f t="shared" si="5"/>
        <v>#N/A</v>
      </c>
      <c r="Z27" s="15" t="e">
        <f t="shared" si="6"/>
        <v>#N/A</v>
      </c>
      <c r="AA27" s="15" t="e">
        <f t="shared" si="7"/>
        <v>#N/A</v>
      </c>
      <c r="AB27" s="22"/>
      <c r="AC27" s="4"/>
      <c r="AD27" s="3">
        <f t="shared" si="9"/>
        <v>0</v>
      </c>
      <c r="AE27" s="3" t="e">
        <f t="shared" si="10"/>
        <v>#N/A</v>
      </c>
      <c r="AF27" t="e">
        <f t="shared" si="11"/>
        <v>#N/A</v>
      </c>
      <c r="AG27" t="e">
        <f t="shared" si="12"/>
        <v>#N/A</v>
      </c>
    </row>
    <row r="28" spans="1:33">
      <c r="A28" s="49" t="s">
        <v>342</v>
      </c>
      <c r="B28" s="53">
        <f>INDEX(Models!$G$3:$T$1963,$B$3*2-1,C28)</f>
        <v>0</v>
      </c>
      <c r="C28" s="49">
        <v>8</v>
      </c>
      <c r="D28">
        <v>25</v>
      </c>
      <c r="E28" s="3">
        <v>5.8000000000000003E-2</v>
      </c>
      <c r="F28" s="17">
        <f t="shared" si="8"/>
        <v>0</v>
      </c>
      <c r="G28" s="17">
        <f t="shared" si="0"/>
        <v>0</v>
      </c>
      <c r="H28" s="21"/>
      <c r="I28" s="14" t="e">
        <f>IF(AD28=0,NA(),ROUND(AG28,PREFERENCES!$D$4))</f>
        <v>#N/A</v>
      </c>
      <c r="J28" s="14" t="e">
        <f>ROUND(E28*AG28,PREFERENCES!$D$5)</f>
        <v>#N/A</v>
      </c>
      <c r="K28" s="14" t="e">
        <f>IF(AD28=0,NA(),ROUND(AF28,PREFERENCES!$D$6))</f>
        <v>#N/A</v>
      </c>
      <c r="L28" s="14" t="e">
        <f>IF(J28=0,NA(),ROUND(AF28/J28,PREFERENCES!$D$7))</f>
        <v>#N/A</v>
      </c>
      <c r="M28" s="17" t="e">
        <f t="shared" si="1"/>
        <v>#N/A</v>
      </c>
      <c r="N28" s="14" t="e">
        <f>ROUND(IF($B$6=0,NA(),AF28/$B$6),PREFERENCES!$D$8)</f>
        <v>#N/A</v>
      </c>
      <c r="O28" s="14" t="e">
        <f>ROUND(IF(OR(K28=0,$B$6=0),NA(),$B$6/K28),PREFERENCES!$D$9)</f>
        <v>#N/A</v>
      </c>
      <c r="P28" s="14" t="e">
        <f>ROUND(IF(OR(K28=0,$B$6=0),NA(),$B$6/K28*100),PREFERENCES!$D$10)</f>
        <v>#N/A</v>
      </c>
      <c r="Q28" s="16" t="e">
        <f>IF((AF28*CHARACTERIZE!$I$3)=0,0,CEILING(CHARACTERIZE!$E$3/(AF28*CHARACTERIZE!$I$3),1)*$B$7)</f>
        <v>#N/A</v>
      </c>
      <c r="R28" s="17" t="e">
        <f>ROUND(Q28*E28*AG28/CHARACTERIZE!$M$3/$B$7, PREFERENCES!$D$5)</f>
        <v>#N/A</v>
      </c>
      <c r="S28" s="16" t="e">
        <f>ROUND(Q28*AF28*CHARACTERIZE!$I$3/$B$7,PREFERENCES!$D$6)</f>
        <v>#N/A</v>
      </c>
      <c r="T28" s="18" t="e">
        <f>ROUND(S28/Q28,PREFERENCES!$D$6)</f>
        <v>#N/A</v>
      </c>
      <c r="U28" s="15" t="e">
        <f>IF(R28=0,0,ROUND((AF28*CHARACTERIZE!$I$3)/(E28*AG28/CHARACTERIZE!$M$3),PREFERENCES!$D$7))</f>
        <v>#N/A</v>
      </c>
      <c r="V28" s="19" t="e">
        <f t="shared" si="2"/>
        <v>#N/A</v>
      </c>
      <c r="W28" s="15" t="e">
        <f t="shared" si="3"/>
        <v>#N/A</v>
      </c>
      <c r="X28" s="15" t="e">
        <f t="shared" si="4"/>
        <v>#N/A</v>
      </c>
      <c r="Y28" s="23" t="e">
        <f t="shared" si="5"/>
        <v>#N/A</v>
      </c>
      <c r="Z28" s="15" t="e">
        <f t="shared" si="6"/>
        <v>#N/A</v>
      </c>
      <c r="AA28" s="15" t="e">
        <f t="shared" si="7"/>
        <v>#N/A</v>
      </c>
      <c r="AB28" s="22"/>
      <c r="AC28" s="4"/>
      <c r="AD28" s="3">
        <f t="shared" si="9"/>
        <v>0</v>
      </c>
      <c r="AE28" s="3" t="e">
        <f t="shared" si="10"/>
        <v>#N/A</v>
      </c>
      <c r="AF28" t="e">
        <f t="shared" si="11"/>
        <v>#N/A</v>
      </c>
      <c r="AG28" t="e">
        <f t="shared" si="12"/>
        <v>#N/A</v>
      </c>
    </row>
    <row r="29" spans="1:33">
      <c r="A29" s="49" t="s">
        <v>40</v>
      </c>
      <c r="B29" s="53">
        <f>INDEX(Models!$G$3:$T$1963,$B$3*2-1,C29)</f>
        <v>0</v>
      </c>
      <c r="C29" s="49">
        <v>9</v>
      </c>
      <c r="D29">
        <v>26</v>
      </c>
      <c r="E29" s="3">
        <v>0.06</v>
      </c>
      <c r="F29" s="17">
        <f t="shared" si="8"/>
        <v>0</v>
      </c>
      <c r="G29" s="17">
        <f t="shared" si="0"/>
        <v>0</v>
      </c>
      <c r="H29" s="21"/>
      <c r="I29" s="14" t="e">
        <f>IF(AD29=0,NA(),ROUND(AG29,PREFERENCES!$D$4))</f>
        <v>#N/A</v>
      </c>
      <c r="J29" s="14" t="e">
        <f>ROUND(E29*AG29,PREFERENCES!$D$5)</f>
        <v>#N/A</v>
      </c>
      <c r="K29" s="14" t="e">
        <f>IF(AD29=0,NA(),ROUND(AF29,PREFERENCES!$D$6))</f>
        <v>#N/A</v>
      </c>
      <c r="L29" s="14" t="e">
        <f>IF(J29=0,NA(),ROUND(AF29/J29,PREFERENCES!$D$7))</f>
        <v>#N/A</v>
      </c>
      <c r="M29" s="17" t="e">
        <f t="shared" si="1"/>
        <v>#N/A</v>
      </c>
      <c r="N29" s="14" t="e">
        <f>ROUND(IF($B$6=0,NA(),AF29/$B$6),PREFERENCES!$D$8)</f>
        <v>#N/A</v>
      </c>
      <c r="O29" s="14" t="e">
        <f>ROUND(IF(OR(K29=0,$B$6=0),NA(),$B$6/K29),PREFERENCES!$D$9)</f>
        <v>#N/A</v>
      </c>
      <c r="P29" s="14" t="e">
        <f>ROUND(IF(OR(K29=0,$B$6=0),NA(),$B$6/K29*100),PREFERENCES!$D$10)</f>
        <v>#N/A</v>
      </c>
      <c r="Q29" s="16" t="e">
        <f>IF((AF29*CHARACTERIZE!$I$3)=0,0,CEILING(CHARACTERIZE!$E$3/(AF29*CHARACTERIZE!$I$3),1)*$B$7)</f>
        <v>#N/A</v>
      </c>
      <c r="R29" s="17" t="e">
        <f>ROUND(Q29*E29*AG29/CHARACTERIZE!$M$3/$B$7, PREFERENCES!$D$5)</f>
        <v>#N/A</v>
      </c>
      <c r="S29" s="16" t="e">
        <f>ROUND(Q29*AF29*CHARACTERIZE!$I$3/$B$7,PREFERENCES!$D$6)</f>
        <v>#N/A</v>
      </c>
      <c r="T29" s="18" t="e">
        <f>ROUND(S29/Q29,PREFERENCES!$D$6)</f>
        <v>#N/A</v>
      </c>
      <c r="U29" s="15" t="e">
        <f>IF(R29=0,0,ROUND((AF29*CHARACTERIZE!$I$3)/(E29*AG29/CHARACTERIZE!$M$3),PREFERENCES!$D$7))</f>
        <v>#N/A</v>
      </c>
      <c r="V29" s="19" t="e">
        <f t="shared" si="2"/>
        <v>#N/A</v>
      </c>
      <c r="W29" s="15" t="e">
        <f t="shared" si="3"/>
        <v>#N/A</v>
      </c>
      <c r="X29" s="15" t="e">
        <f t="shared" si="4"/>
        <v>#N/A</v>
      </c>
      <c r="Y29" s="23" t="e">
        <f t="shared" si="5"/>
        <v>#N/A</v>
      </c>
      <c r="Z29" s="15" t="e">
        <f t="shared" si="6"/>
        <v>#N/A</v>
      </c>
      <c r="AA29" s="15" t="e">
        <f t="shared" si="7"/>
        <v>#N/A</v>
      </c>
      <c r="AB29" s="22"/>
      <c r="AC29" s="4"/>
      <c r="AD29" s="3">
        <f t="shared" si="9"/>
        <v>0</v>
      </c>
      <c r="AE29" s="3" t="e">
        <f t="shared" si="10"/>
        <v>#N/A</v>
      </c>
      <c r="AF29" t="e">
        <f t="shared" si="11"/>
        <v>#N/A</v>
      </c>
      <c r="AG29" t="e">
        <f t="shared" si="12"/>
        <v>#N/A</v>
      </c>
    </row>
    <row r="30" spans="1:33">
      <c r="A30" s="49" t="s">
        <v>343</v>
      </c>
      <c r="B30" s="53">
        <f>INDEX(Models!$G$3:$T$1963,$B$3*2-1,C30)</f>
        <v>0</v>
      </c>
      <c r="C30" s="49">
        <v>10</v>
      </c>
      <c r="D30">
        <v>27</v>
      </c>
      <c r="E30" s="3">
        <v>6.2E-2</v>
      </c>
      <c r="F30" s="17">
        <f t="shared" si="8"/>
        <v>0</v>
      </c>
      <c r="G30" s="17">
        <f t="shared" si="0"/>
        <v>0</v>
      </c>
      <c r="H30" s="21"/>
      <c r="I30" s="14" t="e">
        <f>IF(AD30=0,NA(),ROUND(AG30,PREFERENCES!$D$4))</f>
        <v>#N/A</v>
      </c>
      <c r="J30" s="14" t="e">
        <f>ROUND(E30*AG30,PREFERENCES!$D$5)</f>
        <v>#N/A</v>
      </c>
      <c r="K30" s="14" t="e">
        <f>IF(AD30=0,NA(),ROUND(AF30,PREFERENCES!$D$6))</f>
        <v>#N/A</v>
      </c>
      <c r="L30" s="14" t="e">
        <f>IF(J30=0,NA(),ROUND(AF30/J30,PREFERENCES!$D$7))</f>
        <v>#N/A</v>
      </c>
      <c r="M30" s="17" t="e">
        <f t="shared" si="1"/>
        <v>#N/A</v>
      </c>
      <c r="N30" s="14" t="e">
        <f>ROUND(IF($B$6=0,NA(),AF30/$B$6),PREFERENCES!$D$8)</f>
        <v>#N/A</v>
      </c>
      <c r="O30" s="14" t="e">
        <f>ROUND(IF(OR(K30=0,$B$6=0),NA(),$B$6/K30),PREFERENCES!$D$9)</f>
        <v>#N/A</v>
      </c>
      <c r="P30" s="14" t="e">
        <f>ROUND(IF(OR(K30=0,$B$6=0),NA(),$B$6/K30*100),PREFERENCES!$D$10)</f>
        <v>#N/A</v>
      </c>
      <c r="Q30" s="16" t="e">
        <f>IF((AF30*CHARACTERIZE!$I$3)=0,0,CEILING(CHARACTERIZE!$E$3/(AF30*CHARACTERIZE!$I$3),1)*$B$7)</f>
        <v>#N/A</v>
      </c>
      <c r="R30" s="17" t="e">
        <f>ROUND(Q30*E30*AG30/CHARACTERIZE!$M$3/$B$7, PREFERENCES!$D$5)</f>
        <v>#N/A</v>
      </c>
      <c r="S30" s="16" t="e">
        <f>ROUND(Q30*AF30*CHARACTERIZE!$I$3/$B$7,PREFERENCES!$D$6)</f>
        <v>#N/A</v>
      </c>
      <c r="T30" s="18" t="e">
        <f>ROUND(S30/Q30,PREFERENCES!$D$6)</f>
        <v>#N/A</v>
      </c>
      <c r="U30" s="15" t="e">
        <f>IF(R30=0,0,ROUND((AF30*CHARACTERIZE!$I$3)/(E30*AG30/CHARACTERIZE!$M$3),PREFERENCES!$D$7))</f>
        <v>#N/A</v>
      </c>
      <c r="V30" s="19" t="e">
        <f t="shared" si="2"/>
        <v>#N/A</v>
      </c>
      <c r="W30" s="15" t="e">
        <f t="shared" si="3"/>
        <v>#N/A</v>
      </c>
      <c r="X30" s="15" t="e">
        <f t="shared" si="4"/>
        <v>#N/A</v>
      </c>
      <c r="Y30" s="23" t="e">
        <f t="shared" si="5"/>
        <v>#N/A</v>
      </c>
      <c r="Z30" s="15" t="e">
        <f t="shared" si="6"/>
        <v>#N/A</v>
      </c>
      <c r="AA30" s="15" t="e">
        <f t="shared" si="7"/>
        <v>#N/A</v>
      </c>
      <c r="AB30" s="22"/>
      <c r="AC30" s="4"/>
      <c r="AD30" s="3">
        <f t="shared" si="9"/>
        <v>0</v>
      </c>
      <c r="AE30" s="3" t="e">
        <f t="shared" si="10"/>
        <v>#N/A</v>
      </c>
      <c r="AF30" t="e">
        <f t="shared" si="11"/>
        <v>#N/A</v>
      </c>
      <c r="AG30" t="e">
        <f t="shared" si="12"/>
        <v>#N/A</v>
      </c>
    </row>
    <row r="31" spans="1:33">
      <c r="A31" s="50" t="s">
        <v>370</v>
      </c>
      <c r="B31" s="49"/>
      <c r="C31" s="49"/>
      <c r="D31">
        <v>28</v>
      </c>
      <c r="E31" s="3">
        <v>6.4000000000000001E-2</v>
      </c>
      <c r="F31" s="17">
        <f t="shared" si="8"/>
        <v>0</v>
      </c>
      <c r="G31" s="17">
        <f t="shared" si="0"/>
        <v>0</v>
      </c>
      <c r="H31" s="21"/>
      <c r="I31" s="14" t="e">
        <f>IF(AD31=0,NA(),ROUND(AG31,PREFERENCES!$D$4))</f>
        <v>#N/A</v>
      </c>
      <c r="J31" s="14" t="e">
        <f>ROUND(E31*AG31,PREFERENCES!$D$5)</f>
        <v>#N/A</v>
      </c>
      <c r="K31" s="14" t="e">
        <f>IF(AD31=0,NA(),ROUND(AF31,PREFERENCES!$D$6))</f>
        <v>#N/A</v>
      </c>
      <c r="L31" s="14" t="e">
        <f>IF(J31=0,NA(),ROUND(AF31/J31,PREFERENCES!$D$7))</f>
        <v>#N/A</v>
      </c>
      <c r="M31" s="17" t="e">
        <f t="shared" si="1"/>
        <v>#N/A</v>
      </c>
      <c r="N31" s="14" t="e">
        <f>ROUND(IF($B$6=0,NA(),AF31/$B$6),PREFERENCES!$D$8)</f>
        <v>#N/A</v>
      </c>
      <c r="O31" s="14" t="e">
        <f>ROUND(IF(OR(K31=0,$B$6=0),NA(),$B$6/K31),PREFERENCES!$D$9)</f>
        <v>#N/A</v>
      </c>
      <c r="P31" s="14" t="e">
        <f>ROUND(IF(OR(K31=0,$B$6=0),NA(),$B$6/K31*100),PREFERENCES!$D$10)</f>
        <v>#N/A</v>
      </c>
      <c r="Q31" s="16" t="e">
        <f>IF((AF31*CHARACTERIZE!$I$3)=0,0,CEILING(CHARACTERIZE!$E$3/(AF31*CHARACTERIZE!$I$3),1)*$B$7)</f>
        <v>#N/A</v>
      </c>
      <c r="R31" s="17" t="e">
        <f>ROUND(Q31*E31*AG31/CHARACTERIZE!$M$3/$B$7, PREFERENCES!$D$5)</f>
        <v>#N/A</v>
      </c>
      <c r="S31" s="16" t="e">
        <f>ROUND(Q31*AF31*CHARACTERIZE!$I$3/$B$7,PREFERENCES!$D$6)</f>
        <v>#N/A</v>
      </c>
      <c r="T31" s="18" t="e">
        <f>ROUND(S31/Q31,PREFERENCES!$D$6)</f>
        <v>#N/A</v>
      </c>
      <c r="U31" s="15" t="e">
        <f>IF(R31=0,0,ROUND((AF31*CHARACTERIZE!$I$3)/(E31*AG31/CHARACTERIZE!$M$3),PREFERENCES!$D$7))</f>
        <v>#N/A</v>
      </c>
      <c r="V31" s="19" t="e">
        <f t="shared" si="2"/>
        <v>#N/A</v>
      </c>
      <c r="W31" s="15" t="e">
        <f t="shared" si="3"/>
        <v>#N/A</v>
      </c>
      <c r="X31" s="15" t="e">
        <f t="shared" si="4"/>
        <v>#N/A</v>
      </c>
      <c r="Y31" s="23" t="e">
        <f t="shared" si="5"/>
        <v>#N/A</v>
      </c>
      <c r="Z31" s="15" t="e">
        <f t="shared" si="6"/>
        <v>#N/A</v>
      </c>
      <c r="AA31" s="15" t="e">
        <f t="shared" si="7"/>
        <v>#N/A</v>
      </c>
      <c r="AB31" s="22"/>
      <c r="AC31" s="4"/>
      <c r="AD31" s="3">
        <f t="shared" si="9"/>
        <v>0</v>
      </c>
      <c r="AE31" s="3" t="e">
        <f t="shared" si="10"/>
        <v>#N/A</v>
      </c>
      <c r="AF31" t="e">
        <f t="shared" si="11"/>
        <v>#N/A</v>
      </c>
      <c r="AG31" t="e">
        <f t="shared" si="12"/>
        <v>#N/A</v>
      </c>
    </row>
    <row r="32" spans="1:33">
      <c r="A32" s="49" t="s">
        <v>345</v>
      </c>
      <c r="B32" s="54">
        <f>INDEX(Models!$G$3:$T$1963,$B$3*2-1,C32)</f>
        <v>0</v>
      </c>
      <c r="C32" s="49">
        <v>11</v>
      </c>
      <c r="D32">
        <v>29</v>
      </c>
      <c r="E32" s="3">
        <v>6.5000000000000002E-2</v>
      </c>
      <c r="F32" s="17">
        <f t="shared" si="8"/>
        <v>0</v>
      </c>
      <c r="G32" s="17">
        <f t="shared" si="0"/>
        <v>0</v>
      </c>
      <c r="H32" s="21"/>
      <c r="I32" s="14" t="e">
        <f>IF(AD32=0,NA(),ROUND(AG32,PREFERENCES!$D$4))</f>
        <v>#N/A</v>
      </c>
      <c r="J32" s="14" t="e">
        <f>ROUND(E32*AG32,PREFERENCES!$D$5)</f>
        <v>#N/A</v>
      </c>
      <c r="K32" s="14" t="e">
        <f>IF(AD32=0,NA(),ROUND(AF32,PREFERENCES!$D$6))</f>
        <v>#N/A</v>
      </c>
      <c r="L32" s="14" t="e">
        <f>IF(J32=0,NA(),ROUND(AF32/J32,PREFERENCES!$D$7))</f>
        <v>#N/A</v>
      </c>
      <c r="M32" s="17" t="e">
        <f t="shared" si="1"/>
        <v>#N/A</v>
      </c>
      <c r="N32" s="14" t="e">
        <f>ROUND(IF($B$6=0,NA(),AF32/$B$6),PREFERENCES!$D$8)</f>
        <v>#N/A</v>
      </c>
      <c r="O32" s="14" t="e">
        <f>ROUND(IF(OR(K32=0,$B$6=0),NA(),$B$6/K32),PREFERENCES!$D$9)</f>
        <v>#N/A</v>
      </c>
      <c r="P32" s="14" t="e">
        <f>ROUND(IF(OR(K32=0,$B$6=0),NA(),$B$6/K32*100),PREFERENCES!$D$10)</f>
        <v>#N/A</v>
      </c>
      <c r="Q32" s="16" t="e">
        <f>IF((AF32*CHARACTERIZE!$I$3)=0,0,CEILING(CHARACTERIZE!$E$3/(AF32*CHARACTERIZE!$I$3),1)*$B$7)</f>
        <v>#N/A</v>
      </c>
      <c r="R32" s="17" t="e">
        <f>ROUND(Q32*E32*AG32/CHARACTERIZE!$M$3/$B$7, PREFERENCES!$D$5)</f>
        <v>#N/A</v>
      </c>
      <c r="S32" s="16" t="e">
        <f>ROUND(Q32*AF32*CHARACTERIZE!$I$3/$B$7,PREFERENCES!$D$6)</f>
        <v>#N/A</v>
      </c>
      <c r="T32" s="18" t="e">
        <f>ROUND(S32/Q32,PREFERENCES!$D$6)</f>
        <v>#N/A</v>
      </c>
      <c r="U32" s="15" t="e">
        <f>IF(R32=0,0,ROUND((AF32*CHARACTERIZE!$I$3)/(E32*AG32/CHARACTERIZE!$M$3),PREFERENCES!$D$7))</f>
        <v>#N/A</v>
      </c>
      <c r="V32" s="19" t="e">
        <f t="shared" si="2"/>
        <v>#N/A</v>
      </c>
      <c r="W32" s="15" t="e">
        <f t="shared" si="3"/>
        <v>#N/A</v>
      </c>
      <c r="X32" s="15" t="e">
        <f t="shared" si="4"/>
        <v>#N/A</v>
      </c>
      <c r="Y32" s="23" t="e">
        <f t="shared" si="5"/>
        <v>#N/A</v>
      </c>
      <c r="Z32" s="15" t="e">
        <f t="shared" si="6"/>
        <v>#N/A</v>
      </c>
      <c r="AA32" s="15" t="e">
        <f t="shared" si="7"/>
        <v>#N/A</v>
      </c>
      <c r="AB32" s="22"/>
      <c r="AC32" s="4"/>
      <c r="AD32" s="3">
        <f t="shared" si="9"/>
        <v>0</v>
      </c>
      <c r="AE32" s="3" t="e">
        <f t="shared" si="10"/>
        <v>#N/A</v>
      </c>
      <c r="AF32" t="e">
        <f t="shared" si="11"/>
        <v>#N/A</v>
      </c>
      <c r="AG32" t="e">
        <f t="shared" si="12"/>
        <v>#N/A</v>
      </c>
    </row>
    <row r="33" spans="1:33">
      <c r="A33" s="55" t="s">
        <v>372</v>
      </c>
      <c r="B33" s="56">
        <f>INDEX(Models!$G$3:$T$1963,$B$3*2-1,C33)</f>
        <v>0</v>
      </c>
      <c r="C33" s="49">
        <v>12</v>
      </c>
      <c r="D33">
        <v>30</v>
      </c>
      <c r="E33" s="3">
        <v>6.6000000000000003E-2</v>
      </c>
      <c r="F33" s="17">
        <f t="shared" si="8"/>
        <v>0</v>
      </c>
      <c r="G33" s="17">
        <f t="shared" si="0"/>
        <v>0</v>
      </c>
      <c r="H33" s="21"/>
      <c r="I33" s="14" t="e">
        <f>IF(AD33=0,NA(),ROUND(AG33,PREFERENCES!$D$4))</f>
        <v>#N/A</v>
      </c>
      <c r="J33" s="14" t="e">
        <f>ROUND(E33*AG33,PREFERENCES!$D$5)</f>
        <v>#N/A</v>
      </c>
      <c r="K33" s="14" t="e">
        <f>IF(AD33=0,NA(),ROUND(AF33,PREFERENCES!$D$6))</f>
        <v>#N/A</v>
      </c>
      <c r="L33" s="14" t="e">
        <f>IF(J33=0,NA(),ROUND(AF33/J33,PREFERENCES!$D$7))</f>
        <v>#N/A</v>
      </c>
      <c r="M33" s="17" t="e">
        <f t="shared" si="1"/>
        <v>#N/A</v>
      </c>
      <c r="N33" s="14" t="e">
        <f>ROUND(IF($B$6=0,NA(),AF33/$B$6),PREFERENCES!$D$8)</f>
        <v>#N/A</v>
      </c>
      <c r="O33" s="14" t="e">
        <f>ROUND(IF(OR(K33=0,$B$6=0),NA(),$B$6/K33),PREFERENCES!$D$9)</f>
        <v>#N/A</v>
      </c>
      <c r="P33" s="14" t="e">
        <f>ROUND(IF(OR(K33=0,$B$6=0),NA(),$B$6/K33*100),PREFERENCES!$D$10)</f>
        <v>#N/A</v>
      </c>
      <c r="Q33" s="16" t="e">
        <f>IF((AF33*CHARACTERIZE!$I$3)=0,0,CEILING(CHARACTERIZE!$E$3/(AF33*CHARACTERIZE!$I$3),1)*$B$7)</f>
        <v>#N/A</v>
      </c>
      <c r="R33" s="17" t="e">
        <f>ROUND(Q33*E33*AG33/CHARACTERIZE!$M$3/$B$7, PREFERENCES!$D$5)</f>
        <v>#N/A</v>
      </c>
      <c r="S33" s="16" t="e">
        <f>ROUND(Q33*AF33*CHARACTERIZE!$I$3/$B$7,PREFERENCES!$D$6)</f>
        <v>#N/A</v>
      </c>
      <c r="T33" s="18" t="e">
        <f>ROUND(S33/Q33,PREFERENCES!$D$6)</f>
        <v>#N/A</v>
      </c>
      <c r="U33" s="15" t="e">
        <f>IF(R33=0,0,ROUND((AF33*CHARACTERIZE!$I$3)/(E33*AG33/CHARACTERIZE!$M$3),PREFERENCES!$D$7))</f>
        <v>#N/A</v>
      </c>
      <c r="V33" s="19" t="e">
        <f t="shared" si="2"/>
        <v>#N/A</v>
      </c>
      <c r="W33" s="15" t="e">
        <f t="shared" si="3"/>
        <v>#N/A</v>
      </c>
      <c r="X33" s="15" t="e">
        <f t="shared" si="4"/>
        <v>#N/A</v>
      </c>
      <c r="Y33" s="23" t="e">
        <f t="shared" si="5"/>
        <v>#N/A</v>
      </c>
      <c r="Z33" s="15" t="e">
        <f t="shared" si="6"/>
        <v>#N/A</v>
      </c>
      <c r="AA33" s="15" t="e">
        <f t="shared" si="7"/>
        <v>#N/A</v>
      </c>
      <c r="AB33" s="22"/>
      <c r="AC33" s="4"/>
      <c r="AD33" s="3">
        <f t="shared" si="9"/>
        <v>0</v>
      </c>
      <c r="AE33" s="3" t="e">
        <f t="shared" si="10"/>
        <v>#N/A</v>
      </c>
      <c r="AF33" t="e">
        <f t="shared" si="11"/>
        <v>#N/A</v>
      </c>
      <c r="AG33" t="e">
        <f t="shared" si="12"/>
        <v>#N/A</v>
      </c>
    </row>
    <row r="34" spans="1:33">
      <c r="A34" s="49" t="s">
        <v>27</v>
      </c>
      <c r="B34" s="53">
        <f>INDEX(Models!$G$3:$T$1963,$B$3*2-1,C34)</f>
        <v>0</v>
      </c>
      <c r="C34" s="49">
        <v>13</v>
      </c>
      <c r="D34">
        <v>31</v>
      </c>
      <c r="E34" s="3">
        <v>6.8000000000000005E-2</v>
      </c>
      <c r="F34" s="17">
        <f t="shared" si="8"/>
        <v>0</v>
      </c>
      <c r="G34" s="17">
        <f t="shared" si="0"/>
        <v>0</v>
      </c>
      <c r="H34" s="21"/>
      <c r="I34" s="14" t="e">
        <f>IF(AD34=0,NA(),ROUND(AG34,PREFERENCES!$D$4))</f>
        <v>#N/A</v>
      </c>
      <c r="J34" s="14" t="e">
        <f>ROUND(E34*AG34,PREFERENCES!$D$5)</f>
        <v>#N/A</v>
      </c>
      <c r="K34" s="14" t="e">
        <f>IF(AD34=0,NA(),ROUND(AF34,PREFERENCES!$D$6))</f>
        <v>#N/A</v>
      </c>
      <c r="L34" s="14" t="e">
        <f>IF(J34=0,NA(),ROUND(AF34/J34,PREFERENCES!$D$7))</f>
        <v>#N/A</v>
      </c>
      <c r="M34" s="17" t="e">
        <f t="shared" si="1"/>
        <v>#N/A</v>
      </c>
      <c r="N34" s="14" t="e">
        <f>ROUND(IF($B$6=0,NA(),AF34/$B$6),PREFERENCES!$D$8)</f>
        <v>#N/A</v>
      </c>
      <c r="O34" s="14" t="e">
        <f>ROUND(IF(OR(K34=0,$B$6=0),NA(),$B$6/K34),PREFERENCES!$D$9)</f>
        <v>#N/A</v>
      </c>
      <c r="P34" s="14" t="e">
        <f>ROUND(IF(OR(K34=0,$B$6=0),NA(),$B$6/K34*100),PREFERENCES!$D$10)</f>
        <v>#N/A</v>
      </c>
      <c r="Q34" s="16" t="e">
        <f>IF((AF34*CHARACTERIZE!$I$3)=0,0,CEILING(CHARACTERIZE!$E$3/(AF34*CHARACTERIZE!$I$3),1)*$B$7)</f>
        <v>#N/A</v>
      </c>
      <c r="R34" s="17" t="e">
        <f>ROUND(Q34*E34*AG34/CHARACTERIZE!$M$3/$B$7, PREFERENCES!$D$5)</f>
        <v>#N/A</v>
      </c>
      <c r="S34" s="16" t="e">
        <f>ROUND(Q34*AF34*CHARACTERIZE!$I$3/$B$7,PREFERENCES!$D$6)</f>
        <v>#N/A</v>
      </c>
      <c r="T34" s="18" t="e">
        <f>ROUND(S34/Q34,PREFERENCES!$D$6)</f>
        <v>#N/A</v>
      </c>
      <c r="U34" s="15" t="e">
        <f>IF(R34=0,0,ROUND((AF34*CHARACTERIZE!$I$3)/(E34*AG34/CHARACTERIZE!$M$3),PREFERENCES!$D$7))</f>
        <v>#N/A</v>
      </c>
      <c r="V34" s="19" t="e">
        <f t="shared" si="2"/>
        <v>#N/A</v>
      </c>
      <c r="W34" s="15" t="e">
        <f t="shared" si="3"/>
        <v>#N/A</v>
      </c>
      <c r="X34" s="15" t="e">
        <f t="shared" si="4"/>
        <v>#N/A</v>
      </c>
      <c r="Y34" s="23" t="e">
        <f t="shared" si="5"/>
        <v>#N/A</v>
      </c>
      <c r="Z34" s="15" t="e">
        <f t="shared" si="6"/>
        <v>#N/A</v>
      </c>
      <c r="AA34" s="15" t="e">
        <f t="shared" si="7"/>
        <v>#N/A</v>
      </c>
      <c r="AB34" s="22"/>
      <c r="AC34" s="4"/>
      <c r="AD34" s="3">
        <f t="shared" si="9"/>
        <v>0</v>
      </c>
      <c r="AE34" s="3" t="e">
        <f t="shared" si="10"/>
        <v>#N/A</v>
      </c>
      <c r="AF34" t="e">
        <f t="shared" si="11"/>
        <v>#N/A</v>
      </c>
      <c r="AG34" t="e">
        <f t="shared" si="12"/>
        <v>#N/A</v>
      </c>
    </row>
    <row r="35" spans="1:33">
      <c r="A35" s="52" t="s">
        <v>346</v>
      </c>
      <c r="B35" s="57">
        <f>INDEX(Models!$G$3:$T$1963,$B$3*2-1,C35)</f>
        <v>0</v>
      </c>
      <c r="C35" s="49">
        <v>14</v>
      </c>
      <c r="D35">
        <v>32</v>
      </c>
      <c r="E35" s="3">
        <v>7.0000000000000007E-2</v>
      </c>
      <c r="F35" s="17">
        <f t="shared" si="8"/>
        <v>0</v>
      </c>
      <c r="G35" s="17">
        <f t="shared" si="0"/>
        <v>0</v>
      </c>
      <c r="H35" s="21"/>
      <c r="I35" s="14" t="e">
        <f>IF(AD35=0,NA(),ROUND(AG35,PREFERENCES!$D$4))</f>
        <v>#N/A</v>
      </c>
      <c r="J35" s="14" t="e">
        <f>ROUND(E35*AG35,PREFERENCES!$D$5)</f>
        <v>#N/A</v>
      </c>
      <c r="K35" s="14" t="e">
        <f>IF(AD35=0,NA(),ROUND(AF35,PREFERENCES!$D$6))</f>
        <v>#N/A</v>
      </c>
      <c r="L35" s="14" t="e">
        <f>IF(J35=0,NA(),ROUND(AF35/J35,PREFERENCES!$D$7))</f>
        <v>#N/A</v>
      </c>
      <c r="M35" s="17" t="e">
        <f t="shared" si="1"/>
        <v>#N/A</v>
      </c>
      <c r="N35" s="14" t="e">
        <f>ROUND(IF($B$6=0,NA(),AF35/$B$6),PREFERENCES!$D$8)</f>
        <v>#N/A</v>
      </c>
      <c r="O35" s="14" t="e">
        <f>ROUND(IF(OR(K35=0,$B$6=0),NA(),$B$6/K35),PREFERENCES!$D$9)</f>
        <v>#N/A</v>
      </c>
      <c r="P35" s="14" t="e">
        <f>ROUND(IF(OR(K35=0,$B$6=0),NA(),$B$6/K35*100),PREFERENCES!$D$10)</f>
        <v>#N/A</v>
      </c>
      <c r="Q35" s="16" t="e">
        <f>IF((AF35*CHARACTERIZE!$I$3)=0,0,CEILING(CHARACTERIZE!$E$3/(AF35*CHARACTERIZE!$I$3),1)*$B$7)</f>
        <v>#N/A</v>
      </c>
      <c r="R35" s="17" t="e">
        <f>ROUND(Q35*E35*AG35/CHARACTERIZE!$M$3/$B$7, PREFERENCES!$D$5)</f>
        <v>#N/A</v>
      </c>
      <c r="S35" s="16" t="e">
        <f>ROUND(Q35*AF35*CHARACTERIZE!$I$3/$B$7,PREFERENCES!$D$6)</f>
        <v>#N/A</v>
      </c>
      <c r="T35" s="18" t="e">
        <f>ROUND(S35/Q35,PREFERENCES!$D$6)</f>
        <v>#N/A</v>
      </c>
      <c r="U35" s="15" t="e">
        <f>IF(R35=0,0,ROUND((AF35*CHARACTERIZE!$I$3)/(E35*AG35/CHARACTERIZE!$M$3),PREFERENCES!$D$7))</f>
        <v>#N/A</v>
      </c>
      <c r="V35" s="19" t="e">
        <f t="shared" si="2"/>
        <v>#N/A</v>
      </c>
      <c r="W35" s="15" t="e">
        <f t="shared" si="3"/>
        <v>#N/A</v>
      </c>
      <c r="X35" s="15" t="e">
        <f t="shared" si="4"/>
        <v>#N/A</v>
      </c>
      <c r="Y35" s="23" t="e">
        <f t="shared" si="5"/>
        <v>#N/A</v>
      </c>
      <c r="Z35" s="15" t="e">
        <f t="shared" si="6"/>
        <v>#N/A</v>
      </c>
      <c r="AA35" s="15" t="e">
        <f t="shared" si="7"/>
        <v>#N/A</v>
      </c>
      <c r="AB35" s="22"/>
      <c r="AC35" s="4"/>
      <c r="AD35" s="3">
        <f t="shared" si="9"/>
        <v>0</v>
      </c>
      <c r="AE35" s="3" t="e">
        <f t="shared" si="10"/>
        <v>#N/A</v>
      </c>
      <c r="AF35" t="e">
        <f t="shared" si="11"/>
        <v>#N/A</v>
      </c>
      <c r="AG35" t="e">
        <f t="shared" si="12"/>
        <v>#N/A</v>
      </c>
    </row>
    <row r="36" spans="1:33">
      <c r="D36">
        <v>33</v>
      </c>
      <c r="E36" s="3">
        <v>7.1999999999999995E-2</v>
      </c>
      <c r="F36" s="17">
        <f t="shared" si="8"/>
        <v>0</v>
      </c>
      <c r="G36" s="17">
        <f t="shared" si="0"/>
        <v>0</v>
      </c>
      <c r="H36" s="21"/>
      <c r="I36" s="14" t="e">
        <f>IF(AD36=0,NA(),ROUND(AG36,PREFERENCES!$D$4))</f>
        <v>#N/A</v>
      </c>
      <c r="J36" s="14" t="e">
        <f>ROUND(E36*AG36,PREFERENCES!$D$5)</f>
        <v>#N/A</v>
      </c>
      <c r="K36" s="14" t="e">
        <f>IF(AD36=0,NA(),ROUND(AF36,PREFERENCES!$D$6))</f>
        <v>#N/A</v>
      </c>
      <c r="L36" s="14" t="e">
        <f>IF(J36=0,NA(),ROUND(AF36/J36,PREFERENCES!$D$7))</f>
        <v>#N/A</v>
      </c>
      <c r="M36" s="17" t="e">
        <f t="shared" si="1"/>
        <v>#N/A</v>
      </c>
      <c r="N36" s="14" t="e">
        <f>ROUND(IF($B$6=0,NA(),AF36/$B$6),PREFERENCES!$D$8)</f>
        <v>#N/A</v>
      </c>
      <c r="O36" s="14" t="e">
        <f>ROUND(IF(OR(K36=0,$B$6=0),NA(),$B$6/K36),PREFERENCES!$D$9)</f>
        <v>#N/A</v>
      </c>
      <c r="P36" s="14" t="e">
        <f>ROUND(IF(OR(K36=0,$B$6=0),NA(),$B$6/K36*100),PREFERENCES!$D$10)</f>
        <v>#N/A</v>
      </c>
      <c r="Q36" s="16" t="e">
        <f>IF((AF36*CHARACTERIZE!$I$3)=0,0,CEILING(CHARACTERIZE!$E$3/(AF36*CHARACTERIZE!$I$3),1)*$B$7)</f>
        <v>#N/A</v>
      </c>
      <c r="R36" s="17" t="e">
        <f>ROUND(Q36*E36*AG36/CHARACTERIZE!$M$3/$B$7, PREFERENCES!$D$5)</f>
        <v>#N/A</v>
      </c>
      <c r="S36" s="16" t="e">
        <f>ROUND(Q36*AF36*CHARACTERIZE!$I$3/$B$7,PREFERENCES!$D$6)</f>
        <v>#N/A</v>
      </c>
      <c r="T36" s="18" t="e">
        <f>ROUND(S36/Q36,PREFERENCES!$D$6)</f>
        <v>#N/A</v>
      </c>
      <c r="U36" s="15" t="e">
        <f>IF(R36=0,0,ROUND((AF36*CHARACTERIZE!$I$3)/(E36*AG36/CHARACTERIZE!$M$3),PREFERENCES!$D$7))</f>
        <v>#N/A</v>
      </c>
      <c r="V36" s="19" t="e">
        <f t="shared" si="2"/>
        <v>#N/A</v>
      </c>
      <c r="W36" s="15" t="e">
        <f t="shared" si="3"/>
        <v>#N/A</v>
      </c>
      <c r="X36" s="15" t="e">
        <f t="shared" si="4"/>
        <v>#N/A</v>
      </c>
      <c r="Y36" s="23" t="e">
        <f t="shared" si="5"/>
        <v>#N/A</v>
      </c>
      <c r="Z36" s="15" t="e">
        <f t="shared" si="6"/>
        <v>#N/A</v>
      </c>
      <c r="AA36" s="15" t="e">
        <f t="shared" si="7"/>
        <v>#N/A</v>
      </c>
      <c r="AB36" s="22"/>
      <c r="AC36" s="4"/>
      <c r="AD36" s="3">
        <f t="shared" si="9"/>
        <v>0</v>
      </c>
      <c r="AE36" s="3" t="e">
        <f t="shared" si="10"/>
        <v>#N/A</v>
      </c>
      <c r="AF36" t="e">
        <f t="shared" si="11"/>
        <v>#N/A</v>
      </c>
      <c r="AG36" t="e">
        <f t="shared" si="12"/>
        <v>#N/A</v>
      </c>
    </row>
    <row r="37" spans="1:33">
      <c r="D37">
        <v>34</v>
      </c>
      <c r="E37" s="3">
        <v>7.3999999999999996E-2</v>
      </c>
      <c r="F37" s="17">
        <f t="shared" si="8"/>
        <v>0</v>
      </c>
      <c r="G37" s="17">
        <f t="shared" si="0"/>
        <v>0</v>
      </c>
      <c r="H37" s="21"/>
      <c r="I37" s="14" t="e">
        <f>IF(AD37=0,NA(),ROUND(AG37,PREFERENCES!$D$4))</f>
        <v>#N/A</v>
      </c>
      <c r="J37" s="14" t="e">
        <f>ROUND(E37*AG37,PREFERENCES!$D$5)</f>
        <v>#N/A</v>
      </c>
      <c r="K37" s="14" t="e">
        <f>IF(AD37=0,NA(),ROUND(AF37,PREFERENCES!$D$6))</f>
        <v>#N/A</v>
      </c>
      <c r="L37" s="14" t="e">
        <f>IF(J37=0,NA(),ROUND(AF37/J37,PREFERENCES!$D$7))</f>
        <v>#N/A</v>
      </c>
      <c r="M37" s="17" t="e">
        <f t="shared" si="1"/>
        <v>#N/A</v>
      </c>
      <c r="N37" s="14" t="e">
        <f>ROUND(IF($B$6=0,NA(),AF37/$B$6),PREFERENCES!$D$8)</f>
        <v>#N/A</v>
      </c>
      <c r="O37" s="14" t="e">
        <f>ROUND(IF(OR(K37=0,$B$6=0),NA(),$B$6/K37),PREFERENCES!$D$9)</f>
        <v>#N/A</v>
      </c>
      <c r="P37" s="14" t="e">
        <f>ROUND(IF(OR(K37=0,$B$6=0),NA(),$B$6/K37*100),PREFERENCES!$D$10)</f>
        <v>#N/A</v>
      </c>
      <c r="Q37" s="16" t="e">
        <f>IF((AF37*CHARACTERIZE!$I$3)=0,0,CEILING(CHARACTERIZE!$E$3/(AF37*CHARACTERIZE!$I$3),1)*$B$7)</f>
        <v>#N/A</v>
      </c>
      <c r="R37" s="17" t="e">
        <f>ROUND(Q37*E37*AG37/CHARACTERIZE!$M$3/$B$7, PREFERENCES!$D$5)</f>
        <v>#N/A</v>
      </c>
      <c r="S37" s="16" t="e">
        <f>ROUND(Q37*AF37*CHARACTERIZE!$I$3/$B$7,PREFERENCES!$D$6)</f>
        <v>#N/A</v>
      </c>
      <c r="T37" s="18" t="e">
        <f>ROUND(S37/Q37,PREFERENCES!$D$6)</f>
        <v>#N/A</v>
      </c>
      <c r="U37" s="15" t="e">
        <f>IF(R37=0,0,ROUND((AF37*CHARACTERIZE!$I$3)/(E37*AG37/CHARACTERIZE!$M$3),PREFERENCES!$D$7))</f>
        <v>#N/A</v>
      </c>
      <c r="V37" s="19" t="e">
        <f t="shared" si="2"/>
        <v>#N/A</v>
      </c>
      <c r="W37" s="15" t="e">
        <f t="shared" si="3"/>
        <v>#N/A</v>
      </c>
      <c r="X37" s="15" t="e">
        <f t="shared" si="4"/>
        <v>#N/A</v>
      </c>
      <c r="Y37" s="23" t="e">
        <f t="shared" si="5"/>
        <v>#N/A</v>
      </c>
      <c r="Z37" s="15" t="e">
        <f t="shared" si="6"/>
        <v>#N/A</v>
      </c>
      <c r="AA37" s="15" t="e">
        <f t="shared" si="7"/>
        <v>#N/A</v>
      </c>
      <c r="AB37" s="22"/>
      <c r="AC37" s="4"/>
      <c r="AD37" s="3">
        <f t="shared" si="9"/>
        <v>0</v>
      </c>
      <c r="AE37" s="3" t="e">
        <f t="shared" si="10"/>
        <v>#N/A</v>
      </c>
      <c r="AF37" t="e">
        <f t="shared" si="11"/>
        <v>#N/A</v>
      </c>
      <c r="AG37" t="e">
        <f t="shared" si="12"/>
        <v>#N/A</v>
      </c>
    </row>
    <row r="38" spans="1:33">
      <c r="D38">
        <v>35</v>
      </c>
      <c r="E38" s="3">
        <v>7.4999999999999997E-2</v>
      </c>
      <c r="F38" s="17">
        <f t="shared" si="8"/>
        <v>0</v>
      </c>
      <c r="G38" s="17">
        <f t="shared" si="0"/>
        <v>0</v>
      </c>
      <c r="H38" s="21"/>
      <c r="I38" s="14" t="e">
        <f>IF(AD38=0,NA(),ROUND(AG38,PREFERENCES!$D$4))</f>
        <v>#N/A</v>
      </c>
      <c r="J38" s="14" t="e">
        <f>ROUND(E38*AG38,PREFERENCES!$D$5)</f>
        <v>#N/A</v>
      </c>
      <c r="K38" s="14" t="e">
        <f>IF(AD38=0,NA(),ROUND(AF38,PREFERENCES!$D$6))</f>
        <v>#N/A</v>
      </c>
      <c r="L38" s="14" t="e">
        <f>IF(J38=0,NA(),ROUND(AF38/J38,PREFERENCES!$D$7))</f>
        <v>#N/A</v>
      </c>
      <c r="M38" s="17" t="e">
        <f t="shared" si="1"/>
        <v>#N/A</v>
      </c>
      <c r="N38" s="14" t="e">
        <f>ROUND(IF($B$6=0,NA(),AF38/$B$6),PREFERENCES!$D$8)</f>
        <v>#N/A</v>
      </c>
      <c r="O38" s="14" t="e">
        <f>ROUND(IF(OR(K38=0,$B$6=0),NA(),$B$6/K38),PREFERENCES!$D$9)</f>
        <v>#N/A</v>
      </c>
      <c r="P38" s="14" t="e">
        <f>ROUND(IF(OR(K38=0,$B$6=0),NA(),$B$6/K38*100),PREFERENCES!$D$10)</f>
        <v>#N/A</v>
      </c>
      <c r="Q38" s="16" t="e">
        <f>IF((AF38*CHARACTERIZE!$I$3)=0,0,CEILING(CHARACTERIZE!$E$3/(AF38*CHARACTERIZE!$I$3),1)*$B$7)</f>
        <v>#N/A</v>
      </c>
      <c r="R38" s="17" t="e">
        <f>ROUND(Q38*E38*AG38/CHARACTERIZE!$M$3/$B$7, PREFERENCES!$D$5)</f>
        <v>#N/A</v>
      </c>
      <c r="S38" s="16" t="e">
        <f>ROUND(Q38*AF38*CHARACTERIZE!$I$3/$B$7,PREFERENCES!$D$6)</f>
        <v>#N/A</v>
      </c>
      <c r="T38" s="18" t="e">
        <f>ROUND(S38/Q38,PREFERENCES!$D$6)</f>
        <v>#N/A</v>
      </c>
      <c r="U38" s="15" t="e">
        <f>IF(R38=0,0,ROUND((AF38*CHARACTERIZE!$I$3)/(E38*AG38/CHARACTERIZE!$M$3),PREFERENCES!$D$7))</f>
        <v>#N/A</v>
      </c>
      <c r="V38" s="19" t="e">
        <f t="shared" si="2"/>
        <v>#N/A</v>
      </c>
      <c r="W38" s="15" t="e">
        <f t="shared" si="3"/>
        <v>#N/A</v>
      </c>
      <c r="X38" s="15" t="e">
        <f t="shared" si="4"/>
        <v>#N/A</v>
      </c>
      <c r="Y38" s="23" t="e">
        <f t="shared" si="5"/>
        <v>#N/A</v>
      </c>
      <c r="Z38" s="15" t="e">
        <f t="shared" si="6"/>
        <v>#N/A</v>
      </c>
      <c r="AA38" s="15" t="e">
        <f t="shared" si="7"/>
        <v>#N/A</v>
      </c>
      <c r="AB38" s="22"/>
      <c r="AC38" s="4"/>
      <c r="AD38" s="3">
        <f t="shared" si="9"/>
        <v>0</v>
      </c>
      <c r="AE38" s="3" t="e">
        <f t="shared" si="10"/>
        <v>#N/A</v>
      </c>
      <c r="AF38" t="e">
        <f t="shared" si="11"/>
        <v>#N/A</v>
      </c>
      <c r="AG38" t="e">
        <f t="shared" si="12"/>
        <v>#N/A</v>
      </c>
    </row>
    <row r="39" spans="1:33">
      <c r="A39" s="10" t="s">
        <v>317</v>
      </c>
      <c r="B39">
        <f>IF(AND(B13&lt;&gt;0,B14=0,B15=0),3,IF(AND(B13&lt;&gt;0,B14&lt;&gt;0,B15=0),4,IF(AND(B13&lt;&gt;0,B15&lt;&gt;0),5,IF(B8=1,1,2))))</f>
        <v>2</v>
      </c>
      <c r="D39">
        <v>36</v>
      </c>
      <c r="E39" s="3">
        <v>7.5999999999999998E-2</v>
      </c>
      <c r="F39" s="17">
        <f t="shared" si="8"/>
        <v>0</v>
      </c>
      <c r="G39" s="17">
        <f t="shared" si="0"/>
        <v>0</v>
      </c>
      <c r="H39" s="21"/>
      <c r="I39" s="14" t="e">
        <f>IF(AD39=0,NA(),ROUND(AG39,PREFERENCES!$D$4))</f>
        <v>#N/A</v>
      </c>
      <c r="J39" s="14" t="e">
        <f>ROUND(E39*AG39,PREFERENCES!$D$5)</f>
        <v>#N/A</v>
      </c>
      <c r="K39" s="14" t="e">
        <f>IF(AD39=0,NA(),ROUND(AF39,PREFERENCES!$D$6))</f>
        <v>#N/A</v>
      </c>
      <c r="L39" s="14" t="e">
        <f>IF(J39=0,NA(),ROUND(AF39/J39,PREFERENCES!$D$7))</f>
        <v>#N/A</v>
      </c>
      <c r="M39" s="17" t="e">
        <f t="shared" si="1"/>
        <v>#N/A</v>
      </c>
      <c r="N39" s="14" t="e">
        <f>ROUND(IF($B$6=0,NA(),AF39/$B$6),PREFERENCES!$D$8)</f>
        <v>#N/A</v>
      </c>
      <c r="O39" s="14" t="e">
        <f>ROUND(IF(OR(K39=0,$B$6=0),NA(),$B$6/K39),PREFERENCES!$D$9)</f>
        <v>#N/A</v>
      </c>
      <c r="P39" s="14" t="e">
        <f>ROUND(IF(OR(K39=0,$B$6=0),NA(),$B$6/K39*100),PREFERENCES!$D$10)</f>
        <v>#N/A</v>
      </c>
      <c r="Q39" s="16" t="e">
        <f>IF((AF39*CHARACTERIZE!$I$3)=0,0,CEILING(CHARACTERIZE!$E$3/(AF39*CHARACTERIZE!$I$3),1)*$B$7)</f>
        <v>#N/A</v>
      </c>
      <c r="R39" s="17" t="e">
        <f>ROUND(Q39*E39*AG39/CHARACTERIZE!$M$3/$B$7, PREFERENCES!$D$5)</f>
        <v>#N/A</v>
      </c>
      <c r="S39" s="16" t="e">
        <f>ROUND(Q39*AF39*CHARACTERIZE!$I$3/$B$7,PREFERENCES!$D$6)</f>
        <v>#N/A</v>
      </c>
      <c r="T39" s="18" t="e">
        <f>ROUND(S39/Q39,PREFERENCES!$D$6)</f>
        <v>#N/A</v>
      </c>
      <c r="U39" s="15" t="e">
        <f>IF(R39=0,0,ROUND((AF39*CHARACTERIZE!$I$3)/(E39*AG39/CHARACTERIZE!$M$3),PREFERENCES!$D$7))</f>
        <v>#N/A</v>
      </c>
      <c r="V39" s="19" t="e">
        <f t="shared" si="2"/>
        <v>#N/A</v>
      </c>
      <c r="W39" s="15" t="e">
        <f t="shared" si="3"/>
        <v>#N/A</v>
      </c>
      <c r="X39" s="15" t="e">
        <f t="shared" si="4"/>
        <v>#N/A</v>
      </c>
      <c r="Y39" s="23" t="e">
        <f t="shared" si="5"/>
        <v>#N/A</v>
      </c>
      <c r="Z39" s="15" t="e">
        <f t="shared" si="6"/>
        <v>#N/A</v>
      </c>
      <c r="AA39" s="15" t="e">
        <f t="shared" si="7"/>
        <v>#N/A</v>
      </c>
      <c r="AB39" s="22"/>
      <c r="AC39" s="4"/>
      <c r="AD39" s="3">
        <f t="shared" si="9"/>
        <v>0</v>
      </c>
      <c r="AE39" s="3" t="e">
        <f t="shared" si="10"/>
        <v>#N/A</v>
      </c>
      <c r="AF39" t="e">
        <f t="shared" si="11"/>
        <v>#N/A</v>
      </c>
      <c r="AG39" t="e">
        <f t="shared" si="12"/>
        <v>#N/A</v>
      </c>
    </row>
    <row r="40" spans="1:33">
      <c r="B40" t="str">
        <f>IF(AND(B35=0,B3&gt;1),"Tc (ºC)","Tj (ºC)")</f>
        <v>Tj (ºC)</v>
      </c>
      <c r="D40">
        <v>37</v>
      </c>
      <c r="E40" s="3">
        <v>7.8E-2</v>
      </c>
      <c r="F40" s="17">
        <f t="shared" si="8"/>
        <v>0</v>
      </c>
      <c r="G40" s="17">
        <f t="shared" si="0"/>
        <v>0</v>
      </c>
      <c r="H40" s="21"/>
      <c r="I40" s="14" t="e">
        <f>IF(AD40=0,NA(),ROUND(AG40,PREFERENCES!$D$4))</f>
        <v>#N/A</v>
      </c>
      <c r="J40" s="14" t="e">
        <f>ROUND(E40*AG40,PREFERENCES!$D$5)</f>
        <v>#N/A</v>
      </c>
      <c r="K40" s="14" t="e">
        <f>IF(AD40=0,NA(),ROUND(AF40,PREFERENCES!$D$6))</f>
        <v>#N/A</v>
      </c>
      <c r="L40" s="14" t="e">
        <f>IF(J40=0,NA(),ROUND(AF40/J40,PREFERENCES!$D$7))</f>
        <v>#N/A</v>
      </c>
      <c r="M40" s="17" t="e">
        <f t="shared" si="1"/>
        <v>#N/A</v>
      </c>
      <c r="N40" s="14" t="e">
        <f>ROUND(IF($B$6=0,NA(),AF40/$B$6),PREFERENCES!$D$8)</f>
        <v>#N/A</v>
      </c>
      <c r="O40" s="14" t="e">
        <f>ROUND(IF(OR(K40=0,$B$6=0),NA(),$B$6/K40),PREFERENCES!$D$9)</f>
        <v>#N/A</v>
      </c>
      <c r="P40" s="14" t="e">
        <f>ROUND(IF(OR(K40=0,$B$6=0),NA(),$B$6/K40*100),PREFERENCES!$D$10)</f>
        <v>#N/A</v>
      </c>
      <c r="Q40" s="16" t="e">
        <f>IF((AF40*CHARACTERIZE!$I$3)=0,0,CEILING(CHARACTERIZE!$E$3/(AF40*CHARACTERIZE!$I$3),1)*$B$7)</f>
        <v>#N/A</v>
      </c>
      <c r="R40" s="17" t="e">
        <f>ROUND(Q40*E40*AG40/CHARACTERIZE!$M$3/$B$7, PREFERENCES!$D$5)</f>
        <v>#N/A</v>
      </c>
      <c r="S40" s="16" t="e">
        <f>ROUND(Q40*AF40*CHARACTERIZE!$I$3/$B$7,PREFERENCES!$D$6)</f>
        <v>#N/A</v>
      </c>
      <c r="T40" s="18" t="e">
        <f>ROUND(S40/Q40,PREFERENCES!$D$6)</f>
        <v>#N/A</v>
      </c>
      <c r="U40" s="15" t="e">
        <f>IF(R40=0,0,ROUND((AF40*CHARACTERIZE!$I$3)/(E40*AG40/CHARACTERIZE!$M$3),PREFERENCES!$D$7))</f>
        <v>#N/A</v>
      </c>
      <c r="V40" s="19" t="e">
        <f t="shared" si="2"/>
        <v>#N/A</v>
      </c>
      <c r="W40" s="15" t="e">
        <f t="shared" si="3"/>
        <v>#N/A</v>
      </c>
      <c r="X40" s="15" t="e">
        <f t="shared" si="4"/>
        <v>#N/A</v>
      </c>
      <c r="Y40" s="23" t="e">
        <f t="shared" si="5"/>
        <v>#N/A</v>
      </c>
      <c r="Z40" s="15" t="e">
        <f t="shared" si="6"/>
        <v>#N/A</v>
      </c>
      <c r="AA40" s="15" t="e">
        <f t="shared" si="7"/>
        <v>#N/A</v>
      </c>
      <c r="AB40" s="22"/>
      <c r="AC40" s="4"/>
      <c r="AD40" s="3">
        <f t="shared" si="9"/>
        <v>0</v>
      </c>
      <c r="AE40" s="3" t="e">
        <f t="shared" si="10"/>
        <v>#N/A</v>
      </c>
      <c r="AF40" t="e">
        <f t="shared" si="11"/>
        <v>#N/A</v>
      </c>
      <c r="AG40" t="e">
        <f t="shared" si="12"/>
        <v>#N/A</v>
      </c>
    </row>
    <row r="41" spans="1:33">
      <c r="B41" s="10" t="str">
        <f>IF(AND(B35=0,B3&gt;1),"Tc (ºC)","Tsp (ºC)")</f>
        <v>Tsp (ºC)</v>
      </c>
      <c r="D41">
        <v>38</v>
      </c>
      <c r="E41" s="3">
        <v>0.08</v>
      </c>
      <c r="F41" s="17">
        <f t="shared" si="8"/>
        <v>0</v>
      </c>
      <c r="G41" s="17">
        <f t="shared" si="0"/>
        <v>0</v>
      </c>
      <c r="H41" s="21"/>
      <c r="I41" s="14" t="e">
        <f>IF(AD41=0,NA(),ROUND(AG41,PREFERENCES!$D$4))</f>
        <v>#N/A</v>
      </c>
      <c r="J41" s="14" t="e">
        <f>ROUND(E41*AG41,PREFERENCES!$D$5)</f>
        <v>#N/A</v>
      </c>
      <c r="K41" s="14" t="e">
        <f>IF(AD41=0,NA(),ROUND(AF41,PREFERENCES!$D$6))</f>
        <v>#N/A</v>
      </c>
      <c r="L41" s="14" t="e">
        <f>IF(J41=0,NA(),ROUND(AF41/J41,PREFERENCES!$D$7))</f>
        <v>#N/A</v>
      </c>
      <c r="M41" s="17" t="e">
        <f t="shared" si="1"/>
        <v>#N/A</v>
      </c>
      <c r="N41" s="14" t="e">
        <f>ROUND(IF($B$6=0,NA(),AF41/$B$6),PREFERENCES!$D$8)</f>
        <v>#N/A</v>
      </c>
      <c r="O41" s="14" t="e">
        <f>ROUND(IF(OR(K41=0,$B$6=0),NA(),$B$6/K41),PREFERENCES!$D$9)</f>
        <v>#N/A</v>
      </c>
      <c r="P41" s="14" t="e">
        <f>ROUND(IF(OR(K41=0,$B$6=0),NA(),$B$6/K41*100),PREFERENCES!$D$10)</f>
        <v>#N/A</v>
      </c>
      <c r="Q41" s="16" t="e">
        <f>IF((AF41*CHARACTERIZE!$I$3)=0,0,CEILING(CHARACTERIZE!$E$3/(AF41*CHARACTERIZE!$I$3),1)*$B$7)</f>
        <v>#N/A</v>
      </c>
      <c r="R41" s="17" t="e">
        <f>ROUND(Q41*E41*AG41/CHARACTERIZE!$M$3/$B$7, PREFERENCES!$D$5)</f>
        <v>#N/A</v>
      </c>
      <c r="S41" s="16" t="e">
        <f>ROUND(Q41*AF41*CHARACTERIZE!$I$3/$B$7,PREFERENCES!$D$6)</f>
        <v>#N/A</v>
      </c>
      <c r="T41" s="18" t="e">
        <f>ROUND(S41/Q41,PREFERENCES!$D$6)</f>
        <v>#N/A</v>
      </c>
      <c r="U41" s="15" t="e">
        <f>IF(R41=0,0,ROUND((AF41*CHARACTERIZE!$I$3)/(E41*AG41/CHARACTERIZE!$M$3),PREFERENCES!$D$7))</f>
        <v>#N/A</v>
      </c>
      <c r="V41" s="19" t="e">
        <f t="shared" si="2"/>
        <v>#N/A</v>
      </c>
      <c r="W41" s="15" t="e">
        <f t="shared" si="3"/>
        <v>#N/A</v>
      </c>
      <c r="X41" s="15" t="e">
        <f t="shared" si="4"/>
        <v>#N/A</v>
      </c>
      <c r="Y41" s="23" t="e">
        <f t="shared" si="5"/>
        <v>#N/A</v>
      </c>
      <c r="Z41" s="15" t="e">
        <f t="shared" si="6"/>
        <v>#N/A</v>
      </c>
      <c r="AA41" s="15" t="e">
        <f t="shared" si="7"/>
        <v>#N/A</v>
      </c>
      <c r="AB41" s="22"/>
      <c r="AC41" s="4"/>
      <c r="AD41" s="3">
        <f t="shared" si="9"/>
        <v>0</v>
      </c>
      <c r="AE41" s="3" t="e">
        <f t="shared" si="10"/>
        <v>#N/A</v>
      </c>
      <c r="AF41" t="e">
        <f t="shared" si="11"/>
        <v>#N/A</v>
      </c>
      <c r="AG41" t="e">
        <f t="shared" si="12"/>
        <v>#N/A</v>
      </c>
    </row>
    <row r="42" spans="1:33">
      <c r="D42">
        <v>39</v>
      </c>
      <c r="E42" s="3">
        <v>8.2000000000000003E-2</v>
      </c>
      <c r="F42" s="17">
        <f t="shared" si="8"/>
        <v>0</v>
      </c>
      <c r="G42" s="17">
        <f t="shared" si="0"/>
        <v>0</v>
      </c>
      <c r="H42" s="21"/>
      <c r="I42" s="14" t="e">
        <f>IF(AD42=0,NA(),ROUND(AG42,PREFERENCES!$D$4))</f>
        <v>#N/A</v>
      </c>
      <c r="J42" s="14" t="e">
        <f>ROUND(E42*AG42,PREFERENCES!$D$5)</f>
        <v>#N/A</v>
      </c>
      <c r="K42" s="14" t="e">
        <f>IF(AD42=0,NA(),ROUND(AF42,PREFERENCES!$D$6))</f>
        <v>#N/A</v>
      </c>
      <c r="L42" s="14" t="e">
        <f>IF(J42=0,NA(),ROUND(AF42/J42,PREFERENCES!$D$7))</f>
        <v>#N/A</v>
      </c>
      <c r="M42" s="17" t="e">
        <f t="shared" si="1"/>
        <v>#N/A</v>
      </c>
      <c r="N42" s="14" t="e">
        <f>ROUND(IF($B$6=0,NA(),AF42/$B$6),PREFERENCES!$D$8)</f>
        <v>#N/A</v>
      </c>
      <c r="O42" s="14" t="e">
        <f>ROUND(IF(OR(K42=0,$B$6=0),NA(),$B$6/K42),PREFERENCES!$D$9)</f>
        <v>#N/A</v>
      </c>
      <c r="P42" s="14" t="e">
        <f>ROUND(IF(OR(K42=0,$B$6=0),NA(),$B$6/K42*100),PREFERENCES!$D$10)</f>
        <v>#N/A</v>
      </c>
      <c r="Q42" s="16" t="e">
        <f>IF((AF42*CHARACTERIZE!$I$3)=0,0,CEILING(CHARACTERIZE!$E$3/(AF42*CHARACTERIZE!$I$3),1)*$B$7)</f>
        <v>#N/A</v>
      </c>
      <c r="R42" s="17" t="e">
        <f>ROUND(Q42*E42*AG42/CHARACTERIZE!$M$3/$B$7, PREFERENCES!$D$5)</f>
        <v>#N/A</v>
      </c>
      <c r="S42" s="16" t="e">
        <f>ROUND(Q42*AF42*CHARACTERIZE!$I$3/$B$7,PREFERENCES!$D$6)</f>
        <v>#N/A</v>
      </c>
      <c r="T42" s="18" t="e">
        <f>ROUND(S42/Q42,PREFERENCES!$D$6)</f>
        <v>#N/A</v>
      </c>
      <c r="U42" s="15" t="e">
        <f>IF(R42=0,0,ROUND((AF42*CHARACTERIZE!$I$3)/(E42*AG42/CHARACTERIZE!$M$3),PREFERENCES!$D$7))</f>
        <v>#N/A</v>
      </c>
      <c r="V42" s="19" t="e">
        <f t="shared" si="2"/>
        <v>#N/A</v>
      </c>
      <c r="W42" s="15" t="e">
        <f t="shared" si="3"/>
        <v>#N/A</v>
      </c>
      <c r="X42" s="15" t="e">
        <f t="shared" si="4"/>
        <v>#N/A</v>
      </c>
      <c r="Y42" s="23" t="e">
        <f t="shared" si="5"/>
        <v>#N/A</v>
      </c>
      <c r="Z42" s="15" t="e">
        <f t="shared" si="6"/>
        <v>#N/A</v>
      </c>
      <c r="AA42" s="15" t="e">
        <f t="shared" si="7"/>
        <v>#N/A</v>
      </c>
      <c r="AB42" s="22"/>
      <c r="AC42" s="4"/>
      <c r="AD42" s="3">
        <f t="shared" si="9"/>
        <v>0</v>
      </c>
      <c r="AE42" s="3" t="e">
        <f t="shared" si="10"/>
        <v>#N/A</v>
      </c>
      <c r="AF42" t="e">
        <f t="shared" si="11"/>
        <v>#N/A</v>
      </c>
      <c r="AG42" t="e">
        <f t="shared" si="12"/>
        <v>#N/A</v>
      </c>
    </row>
    <row r="43" spans="1:33">
      <c r="D43">
        <v>40</v>
      </c>
      <c r="E43" s="3">
        <v>8.4000000000000005E-2</v>
      </c>
      <c r="F43" s="17">
        <f t="shared" si="8"/>
        <v>0</v>
      </c>
      <c r="G43" s="17">
        <f t="shared" si="0"/>
        <v>0</v>
      </c>
      <c r="H43" s="21"/>
      <c r="I43" s="14" t="e">
        <f>IF(AD43=0,NA(),ROUND(AG43,PREFERENCES!$D$4))</f>
        <v>#N/A</v>
      </c>
      <c r="J43" s="14" t="e">
        <f>ROUND(E43*AG43,PREFERENCES!$D$5)</f>
        <v>#N/A</v>
      </c>
      <c r="K43" s="14" t="e">
        <f>IF(AD43=0,NA(),ROUND(AF43,PREFERENCES!$D$6))</f>
        <v>#N/A</v>
      </c>
      <c r="L43" s="14" t="e">
        <f>IF(J43=0,NA(),ROUND(AF43/J43,PREFERENCES!$D$7))</f>
        <v>#N/A</v>
      </c>
      <c r="M43" s="17" t="e">
        <f t="shared" si="1"/>
        <v>#N/A</v>
      </c>
      <c r="N43" s="14" t="e">
        <f>ROUND(IF($B$6=0,NA(),AF43/$B$6),PREFERENCES!$D$8)</f>
        <v>#N/A</v>
      </c>
      <c r="O43" s="14" t="e">
        <f>ROUND(IF(OR(K43=0,$B$6=0),NA(),$B$6/K43),PREFERENCES!$D$9)</f>
        <v>#N/A</v>
      </c>
      <c r="P43" s="14" t="e">
        <f>ROUND(IF(OR(K43=0,$B$6=0),NA(),$B$6/K43*100),PREFERENCES!$D$10)</f>
        <v>#N/A</v>
      </c>
      <c r="Q43" s="16" t="e">
        <f>IF((AF43*CHARACTERIZE!$I$3)=0,0,CEILING(CHARACTERIZE!$E$3/(AF43*CHARACTERIZE!$I$3),1)*$B$7)</f>
        <v>#N/A</v>
      </c>
      <c r="R43" s="17" t="e">
        <f>ROUND(Q43*E43*AG43/CHARACTERIZE!$M$3/$B$7, PREFERENCES!$D$5)</f>
        <v>#N/A</v>
      </c>
      <c r="S43" s="16" t="e">
        <f>ROUND(Q43*AF43*CHARACTERIZE!$I$3/$B$7,PREFERENCES!$D$6)</f>
        <v>#N/A</v>
      </c>
      <c r="T43" s="18" t="e">
        <f>ROUND(S43/Q43,PREFERENCES!$D$6)</f>
        <v>#N/A</v>
      </c>
      <c r="U43" s="15" t="e">
        <f>IF(R43=0,0,ROUND((AF43*CHARACTERIZE!$I$3)/(E43*AG43/CHARACTERIZE!$M$3),PREFERENCES!$D$7))</f>
        <v>#N/A</v>
      </c>
      <c r="V43" s="19" t="e">
        <f t="shared" si="2"/>
        <v>#N/A</v>
      </c>
      <c r="W43" s="15" t="e">
        <f t="shared" si="3"/>
        <v>#N/A</v>
      </c>
      <c r="X43" s="15" t="e">
        <f t="shared" si="4"/>
        <v>#N/A</v>
      </c>
      <c r="Y43" s="23" t="e">
        <f t="shared" si="5"/>
        <v>#N/A</v>
      </c>
      <c r="Z43" s="15" t="e">
        <f t="shared" si="6"/>
        <v>#N/A</v>
      </c>
      <c r="AA43" s="15" t="e">
        <f t="shared" si="7"/>
        <v>#N/A</v>
      </c>
      <c r="AB43" s="22"/>
      <c r="AC43" s="4"/>
      <c r="AD43" s="3">
        <f t="shared" si="9"/>
        <v>0</v>
      </c>
      <c r="AE43" s="3" t="e">
        <f t="shared" si="10"/>
        <v>#N/A</v>
      </c>
      <c r="AF43" t="e">
        <f t="shared" si="11"/>
        <v>#N/A</v>
      </c>
      <c r="AG43" t="e">
        <f t="shared" si="12"/>
        <v>#N/A</v>
      </c>
    </row>
    <row r="44" spans="1:33">
      <c r="D44">
        <v>41</v>
      </c>
      <c r="E44" s="3">
        <v>8.5999999999999993E-2</v>
      </c>
      <c r="F44" s="17">
        <f t="shared" si="8"/>
        <v>0</v>
      </c>
      <c r="G44" s="17">
        <f t="shared" si="0"/>
        <v>0</v>
      </c>
      <c r="H44" s="21"/>
      <c r="I44" s="14" t="e">
        <f>IF(AD44=0,NA(),ROUND(AG44,PREFERENCES!$D$4))</f>
        <v>#N/A</v>
      </c>
      <c r="J44" s="14" t="e">
        <f>ROUND(E44*AG44,PREFERENCES!$D$5)</f>
        <v>#N/A</v>
      </c>
      <c r="K44" s="14" t="e">
        <f>IF(AD44=0,NA(),ROUND(AF44,PREFERENCES!$D$6))</f>
        <v>#N/A</v>
      </c>
      <c r="L44" s="14" t="e">
        <f>IF(J44=0,NA(),ROUND(AF44/J44,PREFERENCES!$D$7))</f>
        <v>#N/A</v>
      </c>
      <c r="M44" s="17" t="e">
        <f t="shared" si="1"/>
        <v>#N/A</v>
      </c>
      <c r="N44" s="14" t="e">
        <f>ROUND(IF($B$6=0,NA(),AF44/$B$6),PREFERENCES!$D$8)</f>
        <v>#N/A</v>
      </c>
      <c r="O44" s="14" t="e">
        <f>ROUND(IF(OR(K44=0,$B$6=0),NA(),$B$6/K44),PREFERENCES!$D$9)</f>
        <v>#N/A</v>
      </c>
      <c r="P44" s="14" t="e">
        <f>ROUND(IF(OR(K44=0,$B$6=0),NA(),$B$6/K44*100),PREFERENCES!$D$10)</f>
        <v>#N/A</v>
      </c>
      <c r="Q44" s="16" t="e">
        <f>IF((AF44*CHARACTERIZE!$I$3)=0,0,CEILING(CHARACTERIZE!$E$3/(AF44*CHARACTERIZE!$I$3),1)*$B$7)</f>
        <v>#N/A</v>
      </c>
      <c r="R44" s="17" t="e">
        <f>ROUND(Q44*E44*AG44/CHARACTERIZE!$M$3/$B$7, PREFERENCES!$D$5)</f>
        <v>#N/A</v>
      </c>
      <c r="S44" s="16" t="e">
        <f>ROUND(Q44*AF44*CHARACTERIZE!$I$3/$B$7,PREFERENCES!$D$6)</f>
        <v>#N/A</v>
      </c>
      <c r="T44" s="18" t="e">
        <f>ROUND(S44/Q44,PREFERENCES!$D$6)</f>
        <v>#N/A</v>
      </c>
      <c r="U44" s="15" t="e">
        <f>IF(R44=0,0,ROUND((AF44*CHARACTERIZE!$I$3)/(E44*AG44/CHARACTERIZE!$M$3),PREFERENCES!$D$7))</f>
        <v>#N/A</v>
      </c>
      <c r="V44" s="19" t="e">
        <f t="shared" si="2"/>
        <v>#N/A</v>
      </c>
      <c r="W44" s="15" t="e">
        <f t="shared" si="3"/>
        <v>#N/A</v>
      </c>
      <c r="X44" s="15" t="e">
        <f t="shared" si="4"/>
        <v>#N/A</v>
      </c>
      <c r="Y44" s="23" t="e">
        <f t="shared" si="5"/>
        <v>#N/A</v>
      </c>
      <c r="Z44" s="15" t="e">
        <f t="shared" si="6"/>
        <v>#N/A</v>
      </c>
      <c r="AA44" s="15" t="e">
        <f t="shared" si="7"/>
        <v>#N/A</v>
      </c>
      <c r="AB44" s="22"/>
      <c r="AC44" s="4"/>
      <c r="AD44" s="3">
        <f t="shared" si="9"/>
        <v>0</v>
      </c>
      <c r="AE44" s="3" t="e">
        <f t="shared" si="10"/>
        <v>#N/A</v>
      </c>
      <c r="AF44" t="e">
        <f t="shared" si="11"/>
        <v>#N/A</v>
      </c>
      <c r="AG44" t="e">
        <f t="shared" si="12"/>
        <v>#N/A</v>
      </c>
    </row>
    <row r="45" spans="1:33">
      <c r="D45">
        <v>42</v>
      </c>
      <c r="E45" s="3">
        <v>8.7999999999999995E-2</v>
      </c>
      <c r="F45" s="17">
        <f t="shared" si="8"/>
        <v>0</v>
      </c>
      <c r="G45" s="17">
        <f t="shared" si="0"/>
        <v>0</v>
      </c>
      <c r="H45" s="21"/>
      <c r="I45" s="14" t="e">
        <f>IF(AD45=0,NA(),ROUND(AG45,PREFERENCES!$D$4))</f>
        <v>#N/A</v>
      </c>
      <c r="J45" s="14" t="e">
        <f>ROUND(E45*AG45,PREFERENCES!$D$5)</f>
        <v>#N/A</v>
      </c>
      <c r="K45" s="14" t="e">
        <f>IF(AD45=0,NA(),ROUND(AF45,PREFERENCES!$D$6))</f>
        <v>#N/A</v>
      </c>
      <c r="L45" s="14" t="e">
        <f>IF(J45=0,NA(),ROUND(AF45/J45,PREFERENCES!$D$7))</f>
        <v>#N/A</v>
      </c>
      <c r="M45" s="17" t="e">
        <f t="shared" si="1"/>
        <v>#N/A</v>
      </c>
      <c r="N45" s="14" t="e">
        <f>ROUND(IF($B$6=0,NA(),AF45/$B$6),PREFERENCES!$D$8)</f>
        <v>#N/A</v>
      </c>
      <c r="O45" s="14" t="e">
        <f>ROUND(IF(OR(K45=0,$B$6=0),NA(),$B$6/K45),PREFERENCES!$D$9)</f>
        <v>#N/A</v>
      </c>
      <c r="P45" s="14" t="e">
        <f>ROUND(IF(OR(K45=0,$B$6=0),NA(),$B$6/K45*100),PREFERENCES!$D$10)</f>
        <v>#N/A</v>
      </c>
      <c r="Q45" s="16" t="e">
        <f>IF((AF45*CHARACTERIZE!$I$3)=0,0,CEILING(CHARACTERIZE!$E$3/(AF45*CHARACTERIZE!$I$3),1)*$B$7)</f>
        <v>#N/A</v>
      </c>
      <c r="R45" s="17" t="e">
        <f>ROUND(Q45*E45*AG45/CHARACTERIZE!$M$3/$B$7, PREFERENCES!$D$5)</f>
        <v>#N/A</v>
      </c>
      <c r="S45" s="16" t="e">
        <f>ROUND(Q45*AF45*CHARACTERIZE!$I$3/$B$7,PREFERENCES!$D$6)</f>
        <v>#N/A</v>
      </c>
      <c r="T45" s="18" t="e">
        <f>ROUND(S45/Q45,PREFERENCES!$D$6)</f>
        <v>#N/A</v>
      </c>
      <c r="U45" s="15" t="e">
        <f>IF(R45=0,0,ROUND((AF45*CHARACTERIZE!$I$3)/(E45*AG45/CHARACTERIZE!$M$3),PREFERENCES!$D$7))</f>
        <v>#N/A</v>
      </c>
      <c r="V45" s="19" t="e">
        <f t="shared" si="2"/>
        <v>#N/A</v>
      </c>
      <c r="W45" s="15" t="e">
        <f t="shared" si="3"/>
        <v>#N/A</v>
      </c>
      <c r="X45" s="15" t="e">
        <f t="shared" si="4"/>
        <v>#N/A</v>
      </c>
      <c r="Y45" s="23" t="e">
        <f t="shared" si="5"/>
        <v>#N/A</v>
      </c>
      <c r="Z45" s="15" t="e">
        <f t="shared" si="6"/>
        <v>#N/A</v>
      </c>
      <c r="AA45" s="15" t="e">
        <f t="shared" si="7"/>
        <v>#N/A</v>
      </c>
      <c r="AB45" s="22"/>
      <c r="AC45" s="4"/>
      <c r="AD45" s="3">
        <f t="shared" si="9"/>
        <v>0</v>
      </c>
      <c r="AE45" s="3" t="e">
        <f t="shared" si="10"/>
        <v>#N/A</v>
      </c>
      <c r="AF45" t="e">
        <f t="shared" si="11"/>
        <v>#N/A</v>
      </c>
      <c r="AG45" t="e">
        <f t="shared" si="12"/>
        <v>#N/A</v>
      </c>
    </row>
    <row r="46" spans="1:33">
      <c r="D46">
        <v>43</v>
      </c>
      <c r="E46" s="3">
        <v>0.09</v>
      </c>
      <c r="F46" s="17">
        <f t="shared" si="8"/>
        <v>0</v>
      </c>
      <c r="G46" s="17">
        <f t="shared" si="0"/>
        <v>0</v>
      </c>
      <c r="H46" s="21"/>
      <c r="I46" s="14" t="e">
        <f>IF(AD46=0,NA(),ROUND(AG46,PREFERENCES!$D$4))</f>
        <v>#N/A</v>
      </c>
      <c r="J46" s="14" t="e">
        <f>ROUND(E46*AG46,PREFERENCES!$D$5)</f>
        <v>#N/A</v>
      </c>
      <c r="K46" s="14" t="e">
        <f>IF(AD46=0,NA(),ROUND(AF46,PREFERENCES!$D$6))</f>
        <v>#N/A</v>
      </c>
      <c r="L46" s="14" t="e">
        <f>IF(J46=0,NA(),ROUND(AF46/J46,PREFERENCES!$D$7))</f>
        <v>#N/A</v>
      </c>
      <c r="M46" s="17" t="e">
        <f t="shared" si="1"/>
        <v>#N/A</v>
      </c>
      <c r="N46" s="14" t="e">
        <f>ROUND(IF($B$6=0,NA(),AF46/$B$6),PREFERENCES!$D$8)</f>
        <v>#N/A</v>
      </c>
      <c r="O46" s="14" t="e">
        <f>ROUND(IF(OR(K46=0,$B$6=0),NA(),$B$6/K46),PREFERENCES!$D$9)</f>
        <v>#N/A</v>
      </c>
      <c r="P46" s="14" t="e">
        <f>ROUND(IF(OR(K46=0,$B$6=0),NA(),$B$6/K46*100),PREFERENCES!$D$10)</f>
        <v>#N/A</v>
      </c>
      <c r="Q46" s="16" t="e">
        <f>IF((AF46*CHARACTERIZE!$I$3)=0,0,CEILING(CHARACTERIZE!$E$3/(AF46*CHARACTERIZE!$I$3),1)*$B$7)</f>
        <v>#N/A</v>
      </c>
      <c r="R46" s="17" t="e">
        <f>ROUND(Q46*E46*AG46/CHARACTERIZE!$M$3/$B$7, PREFERENCES!$D$5)</f>
        <v>#N/A</v>
      </c>
      <c r="S46" s="16" t="e">
        <f>ROUND(Q46*AF46*CHARACTERIZE!$I$3/$B$7,PREFERENCES!$D$6)</f>
        <v>#N/A</v>
      </c>
      <c r="T46" s="18" t="e">
        <f>ROUND(S46/Q46,PREFERENCES!$D$6)</f>
        <v>#N/A</v>
      </c>
      <c r="U46" s="15" t="e">
        <f>IF(R46=0,0,ROUND((AF46*CHARACTERIZE!$I$3)/(E46*AG46/CHARACTERIZE!$M$3),PREFERENCES!$D$7))</f>
        <v>#N/A</v>
      </c>
      <c r="V46" s="19" t="e">
        <f t="shared" si="2"/>
        <v>#N/A</v>
      </c>
      <c r="W46" s="15" t="e">
        <f t="shared" si="3"/>
        <v>#N/A</v>
      </c>
      <c r="X46" s="15" t="e">
        <f t="shared" si="4"/>
        <v>#N/A</v>
      </c>
      <c r="Y46" s="23" t="e">
        <f t="shared" si="5"/>
        <v>#N/A</v>
      </c>
      <c r="Z46" s="15" t="e">
        <f t="shared" si="6"/>
        <v>#N/A</v>
      </c>
      <c r="AA46" s="15" t="e">
        <f t="shared" si="7"/>
        <v>#N/A</v>
      </c>
      <c r="AB46" s="22"/>
      <c r="AC46" s="4"/>
      <c r="AD46" s="3">
        <f t="shared" si="9"/>
        <v>0</v>
      </c>
      <c r="AE46" s="3" t="e">
        <f t="shared" si="10"/>
        <v>#N/A</v>
      </c>
      <c r="AF46" t="e">
        <f t="shared" si="11"/>
        <v>#N/A</v>
      </c>
      <c r="AG46" t="e">
        <f t="shared" si="12"/>
        <v>#N/A</v>
      </c>
    </row>
    <row r="47" spans="1:33">
      <c r="D47">
        <v>44</v>
      </c>
      <c r="E47" s="3">
        <v>9.1999999999999998E-2</v>
      </c>
      <c r="F47" s="17">
        <f t="shared" si="8"/>
        <v>0</v>
      </c>
      <c r="G47" s="17">
        <f t="shared" si="0"/>
        <v>0</v>
      </c>
      <c r="H47" s="21"/>
      <c r="I47" s="14" t="e">
        <f>IF(AD47=0,NA(),ROUND(AG47,PREFERENCES!$D$4))</f>
        <v>#N/A</v>
      </c>
      <c r="J47" s="14" t="e">
        <f>ROUND(E47*AG47,PREFERENCES!$D$5)</f>
        <v>#N/A</v>
      </c>
      <c r="K47" s="14" t="e">
        <f>IF(AD47=0,NA(),ROUND(AF47,PREFERENCES!$D$6))</f>
        <v>#N/A</v>
      </c>
      <c r="L47" s="14" t="e">
        <f>IF(J47=0,NA(),ROUND(AF47/J47,PREFERENCES!$D$7))</f>
        <v>#N/A</v>
      </c>
      <c r="M47" s="17" t="e">
        <f t="shared" si="1"/>
        <v>#N/A</v>
      </c>
      <c r="N47" s="14" t="e">
        <f>ROUND(IF($B$6=0,NA(),AF47/$B$6),PREFERENCES!$D$8)</f>
        <v>#N/A</v>
      </c>
      <c r="O47" s="14" t="e">
        <f>ROUND(IF(OR(K47=0,$B$6=0),NA(),$B$6/K47),PREFERENCES!$D$9)</f>
        <v>#N/A</v>
      </c>
      <c r="P47" s="14" t="e">
        <f>ROUND(IF(OR(K47=0,$B$6=0),NA(),$B$6/K47*100),PREFERENCES!$D$10)</f>
        <v>#N/A</v>
      </c>
      <c r="Q47" s="16" t="e">
        <f>IF((AF47*CHARACTERIZE!$I$3)=0,0,CEILING(CHARACTERIZE!$E$3/(AF47*CHARACTERIZE!$I$3),1)*$B$7)</f>
        <v>#N/A</v>
      </c>
      <c r="R47" s="17" t="e">
        <f>ROUND(Q47*E47*AG47/CHARACTERIZE!$M$3/$B$7, PREFERENCES!$D$5)</f>
        <v>#N/A</v>
      </c>
      <c r="S47" s="16" t="e">
        <f>ROUND(Q47*AF47*CHARACTERIZE!$I$3/$B$7,PREFERENCES!$D$6)</f>
        <v>#N/A</v>
      </c>
      <c r="T47" s="18" t="e">
        <f>ROUND(S47/Q47,PREFERENCES!$D$6)</f>
        <v>#N/A</v>
      </c>
      <c r="U47" s="15" t="e">
        <f>IF(R47=0,0,ROUND((AF47*CHARACTERIZE!$I$3)/(E47*AG47/CHARACTERIZE!$M$3),PREFERENCES!$D$7))</f>
        <v>#N/A</v>
      </c>
      <c r="V47" s="19" t="e">
        <f t="shared" si="2"/>
        <v>#N/A</v>
      </c>
      <c r="W47" s="15" t="e">
        <f t="shared" si="3"/>
        <v>#N/A</v>
      </c>
      <c r="X47" s="15" t="e">
        <f t="shared" si="4"/>
        <v>#N/A</v>
      </c>
      <c r="Y47" s="23" t="e">
        <f t="shared" si="5"/>
        <v>#N/A</v>
      </c>
      <c r="Z47" s="15" t="e">
        <f t="shared" si="6"/>
        <v>#N/A</v>
      </c>
      <c r="AA47" s="15" t="e">
        <f t="shared" si="7"/>
        <v>#N/A</v>
      </c>
      <c r="AB47" s="22"/>
      <c r="AC47" s="4"/>
      <c r="AD47" s="3">
        <f t="shared" si="9"/>
        <v>0</v>
      </c>
      <c r="AE47" s="3" t="e">
        <f t="shared" si="10"/>
        <v>#N/A</v>
      </c>
      <c r="AF47" t="e">
        <f t="shared" si="11"/>
        <v>#N/A</v>
      </c>
      <c r="AG47" t="e">
        <f t="shared" si="12"/>
        <v>#N/A</v>
      </c>
    </row>
    <row r="48" spans="1:33">
      <c r="D48">
        <v>45</v>
      </c>
      <c r="E48" s="3">
        <v>9.4E-2</v>
      </c>
      <c r="F48" s="17">
        <f t="shared" si="8"/>
        <v>0</v>
      </c>
      <c r="G48" s="17">
        <f t="shared" si="0"/>
        <v>0</v>
      </c>
      <c r="H48" s="21"/>
      <c r="I48" s="14" t="e">
        <f>IF(AD48=0,NA(),ROUND(AG48,PREFERENCES!$D$4))</f>
        <v>#N/A</v>
      </c>
      <c r="J48" s="14" t="e">
        <f>ROUND(E48*AG48,PREFERENCES!$D$5)</f>
        <v>#N/A</v>
      </c>
      <c r="K48" s="14" t="e">
        <f>IF(AD48=0,NA(),ROUND(AF48,PREFERENCES!$D$6))</f>
        <v>#N/A</v>
      </c>
      <c r="L48" s="14" t="e">
        <f>IF(J48=0,NA(),ROUND(AF48/J48,PREFERENCES!$D$7))</f>
        <v>#N/A</v>
      </c>
      <c r="M48" s="17" t="e">
        <f t="shared" si="1"/>
        <v>#N/A</v>
      </c>
      <c r="N48" s="14" t="e">
        <f>ROUND(IF($B$6=0,NA(),AF48/$B$6),PREFERENCES!$D$8)</f>
        <v>#N/A</v>
      </c>
      <c r="O48" s="14" t="e">
        <f>ROUND(IF(OR(K48=0,$B$6=0),NA(),$B$6/K48),PREFERENCES!$D$9)</f>
        <v>#N/A</v>
      </c>
      <c r="P48" s="14" t="e">
        <f>ROUND(IF(OR(K48=0,$B$6=0),NA(),$B$6/K48*100),PREFERENCES!$D$10)</f>
        <v>#N/A</v>
      </c>
      <c r="Q48" s="16" t="e">
        <f>IF((AF48*CHARACTERIZE!$I$3)=0,0,CEILING(CHARACTERIZE!$E$3/(AF48*CHARACTERIZE!$I$3),1)*$B$7)</f>
        <v>#N/A</v>
      </c>
      <c r="R48" s="17" t="e">
        <f>ROUND(Q48*E48*AG48/CHARACTERIZE!$M$3/$B$7, PREFERENCES!$D$5)</f>
        <v>#N/A</v>
      </c>
      <c r="S48" s="16" t="e">
        <f>ROUND(Q48*AF48*CHARACTERIZE!$I$3/$B$7,PREFERENCES!$D$6)</f>
        <v>#N/A</v>
      </c>
      <c r="T48" s="18" t="e">
        <f>ROUND(S48/Q48,PREFERENCES!$D$6)</f>
        <v>#N/A</v>
      </c>
      <c r="U48" s="15" t="e">
        <f>IF(R48=0,0,ROUND((AF48*CHARACTERIZE!$I$3)/(E48*AG48/CHARACTERIZE!$M$3),PREFERENCES!$D$7))</f>
        <v>#N/A</v>
      </c>
      <c r="V48" s="19" t="e">
        <f t="shared" si="2"/>
        <v>#N/A</v>
      </c>
      <c r="W48" s="15" t="e">
        <f t="shared" si="3"/>
        <v>#N/A</v>
      </c>
      <c r="X48" s="15" t="e">
        <f t="shared" si="4"/>
        <v>#N/A</v>
      </c>
      <c r="Y48" s="23" t="e">
        <f t="shared" si="5"/>
        <v>#N/A</v>
      </c>
      <c r="Z48" s="15" t="e">
        <f t="shared" si="6"/>
        <v>#N/A</v>
      </c>
      <c r="AA48" s="15" t="e">
        <f t="shared" si="7"/>
        <v>#N/A</v>
      </c>
      <c r="AB48" s="22"/>
      <c r="AC48" s="4"/>
      <c r="AD48" s="3">
        <f t="shared" si="9"/>
        <v>0</v>
      </c>
      <c r="AE48" s="3" t="e">
        <f t="shared" si="10"/>
        <v>#N/A</v>
      </c>
      <c r="AF48" t="e">
        <f t="shared" si="11"/>
        <v>#N/A</v>
      </c>
      <c r="AG48" t="e">
        <f t="shared" si="12"/>
        <v>#N/A</v>
      </c>
    </row>
    <row r="49" spans="4:33">
      <c r="D49">
        <v>46</v>
      </c>
      <c r="E49" s="3">
        <v>9.6000000000000002E-2</v>
      </c>
      <c r="F49" s="17">
        <f t="shared" si="8"/>
        <v>0</v>
      </c>
      <c r="G49" s="17">
        <f t="shared" si="0"/>
        <v>0</v>
      </c>
      <c r="H49" s="21"/>
      <c r="I49" s="14" t="e">
        <f>IF(AD49=0,NA(),ROUND(AG49,PREFERENCES!$D$4))</f>
        <v>#N/A</v>
      </c>
      <c r="J49" s="14" t="e">
        <f>ROUND(E49*AG49,PREFERENCES!$D$5)</f>
        <v>#N/A</v>
      </c>
      <c r="K49" s="14" t="e">
        <f>IF(AD49=0,NA(),ROUND(AF49,PREFERENCES!$D$6))</f>
        <v>#N/A</v>
      </c>
      <c r="L49" s="14" t="e">
        <f>IF(J49=0,NA(),ROUND(AF49/J49,PREFERENCES!$D$7))</f>
        <v>#N/A</v>
      </c>
      <c r="M49" s="17" t="e">
        <f t="shared" si="1"/>
        <v>#N/A</v>
      </c>
      <c r="N49" s="14" t="e">
        <f>ROUND(IF($B$6=0,NA(),AF49/$B$6),PREFERENCES!$D$8)</f>
        <v>#N/A</v>
      </c>
      <c r="O49" s="14" t="e">
        <f>ROUND(IF(OR(K49=0,$B$6=0),NA(),$B$6/K49),PREFERENCES!$D$9)</f>
        <v>#N/A</v>
      </c>
      <c r="P49" s="14" t="e">
        <f>ROUND(IF(OR(K49=0,$B$6=0),NA(),$B$6/K49*100),PREFERENCES!$D$10)</f>
        <v>#N/A</v>
      </c>
      <c r="Q49" s="16" t="e">
        <f>IF((AF49*CHARACTERIZE!$I$3)=0,0,CEILING(CHARACTERIZE!$E$3/(AF49*CHARACTERIZE!$I$3),1)*$B$7)</f>
        <v>#N/A</v>
      </c>
      <c r="R49" s="17" t="e">
        <f>ROUND(Q49*E49*AG49/CHARACTERIZE!$M$3/$B$7, PREFERENCES!$D$5)</f>
        <v>#N/A</v>
      </c>
      <c r="S49" s="16" t="e">
        <f>ROUND(Q49*AF49*CHARACTERIZE!$I$3/$B$7,PREFERENCES!$D$6)</f>
        <v>#N/A</v>
      </c>
      <c r="T49" s="18" t="e">
        <f>ROUND(S49/Q49,PREFERENCES!$D$6)</f>
        <v>#N/A</v>
      </c>
      <c r="U49" s="15" t="e">
        <f>IF(R49=0,0,ROUND((AF49*CHARACTERIZE!$I$3)/(E49*AG49/CHARACTERIZE!$M$3),PREFERENCES!$D$7))</f>
        <v>#N/A</v>
      </c>
      <c r="V49" s="19" t="e">
        <f t="shared" si="2"/>
        <v>#N/A</v>
      </c>
      <c r="W49" s="15" t="e">
        <f t="shared" si="3"/>
        <v>#N/A</v>
      </c>
      <c r="X49" s="15" t="e">
        <f t="shared" si="4"/>
        <v>#N/A</v>
      </c>
      <c r="Y49" s="23" t="e">
        <f t="shared" si="5"/>
        <v>#N/A</v>
      </c>
      <c r="Z49" s="15" t="e">
        <f t="shared" si="6"/>
        <v>#N/A</v>
      </c>
      <c r="AA49" s="15" t="e">
        <f t="shared" si="7"/>
        <v>#N/A</v>
      </c>
      <c r="AB49" s="22"/>
      <c r="AC49" s="4"/>
      <c r="AD49" s="3">
        <f t="shared" si="9"/>
        <v>0</v>
      </c>
      <c r="AE49" s="3" t="e">
        <f t="shared" si="10"/>
        <v>#N/A</v>
      </c>
      <c r="AF49" t="e">
        <f t="shared" si="11"/>
        <v>#N/A</v>
      </c>
      <c r="AG49" t="e">
        <f t="shared" si="12"/>
        <v>#N/A</v>
      </c>
    </row>
    <row r="50" spans="4:33">
      <c r="D50">
        <v>47</v>
      </c>
      <c r="E50" s="3">
        <v>9.8000000000000004E-2</v>
      </c>
      <c r="F50" s="17">
        <f t="shared" si="8"/>
        <v>0</v>
      </c>
      <c r="G50" s="17">
        <f t="shared" si="0"/>
        <v>0</v>
      </c>
      <c r="H50" s="21"/>
      <c r="I50" s="14" t="e">
        <f>IF(AD50=0,NA(),ROUND(AG50,PREFERENCES!$D$4))</f>
        <v>#N/A</v>
      </c>
      <c r="J50" s="14" t="e">
        <f>ROUND(E50*AG50,PREFERENCES!$D$5)</f>
        <v>#N/A</v>
      </c>
      <c r="K50" s="14" t="e">
        <f>IF(AD50=0,NA(),ROUND(AF50,PREFERENCES!$D$6))</f>
        <v>#N/A</v>
      </c>
      <c r="L50" s="14" t="e">
        <f>IF(J50=0,NA(),ROUND(AF50/J50,PREFERENCES!$D$7))</f>
        <v>#N/A</v>
      </c>
      <c r="M50" s="17" t="e">
        <f t="shared" si="1"/>
        <v>#N/A</v>
      </c>
      <c r="N50" s="14" t="e">
        <f>ROUND(IF($B$6=0,NA(),AF50/$B$6),PREFERENCES!$D$8)</f>
        <v>#N/A</v>
      </c>
      <c r="O50" s="14" t="e">
        <f>ROUND(IF(OR(K50=0,$B$6=0),NA(),$B$6/K50),PREFERENCES!$D$9)</f>
        <v>#N/A</v>
      </c>
      <c r="P50" s="14" t="e">
        <f>ROUND(IF(OR(K50=0,$B$6=0),NA(),$B$6/K50*100),PREFERENCES!$D$10)</f>
        <v>#N/A</v>
      </c>
      <c r="Q50" s="16" t="e">
        <f>IF((AF50*CHARACTERIZE!$I$3)=0,0,CEILING(CHARACTERIZE!$E$3/(AF50*CHARACTERIZE!$I$3),1)*$B$7)</f>
        <v>#N/A</v>
      </c>
      <c r="R50" s="17" t="e">
        <f>ROUND(Q50*E50*AG50/CHARACTERIZE!$M$3/$B$7, PREFERENCES!$D$5)</f>
        <v>#N/A</v>
      </c>
      <c r="S50" s="16" t="e">
        <f>ROUND(Q50*AF50*CHARACTERIZE!$I$3/$B$7,PREFERENCES!$D$6)</f>
        <v>#N/A</v>
      </c>
      <c r="T50" s="18" t="e">
        <f>ROUND(S50/Q50,PREFERENCES!$D$6)</f>
        <v>#N/A</v>
      </c>
      <c r="U50" s="15" t="e">
        <f>IF(R50=0,0,ROUND((AF50*CHARACTERIZE!$I$3)/(E50*AG50/CHARACTERIZE!$M$3),PREFERENCES!$D$7))</f>
        <v>#N/A</v>
      </c>
      <c r="V50" s="19" t="e">
        <f t="shared" si="2"/>
        <v>#N/A</v>
      </c>
      <c r="W50" s="15" t="e">
        <f t="shared" si="3"/>
        <v>#N/A</v>
      </c>
      <c r="X50" s="15" t="e">
        <f t="shared" si="4"/>
        <v>#N/A</v>
      </c>
      <c r="Y50" s="23" t="e">
        <f t="shared" si="5"/>
        <v>#N/A</v>
      </c>
      <c r="Z50" s="15" t="e">
        <f t="shared" si="6"/>
        <v>#N/A</v>
      </c>
      <c r="AA50" s="15" t="e">
        <f t="shared" si="7"/>
        <v>#N/A</v>
      </c>
      <c r="AB50" s="22"/>
      <c r="AC50" s="4"/>
      <c r="AD50" s="3">
        <f t="shared" si="9"/>
        <v>0</v>
      </c>
      <c r="AE50" s="3" t="e">
        <f t="shared" si="10"/>
        <v>#N/A</v>
      </c>
      <c r="AF50" t="e">
        <f t="shared" si="11"/>
        <v>#N/A</v>
      </c>
      <c r="AG50" t="e">
        <f t="shared" si="12"/>
        <v>#N/A</v>
      </c>
    </row>
    <row r="51" spans="4:33">
      <c r="D51">
        <v>48</v>
      </c>
      <c r="E51" s="3">
        <v>0.1</v>
      </c>
      <c r="F51" s="17">
        <f t="shared" si="8"/>
        <v>0</v>
      </c>
      <c r="G51" s="17">
        <f t="shared" si="0"/>
        <v>0</v>
      </c>
      <c r="H51" s="21"/>
      <c r="I51" s="14" t="e">
        <f>IF(AD51=0,NA(),ROUND(AG51,PREFERENCES!$D$4))</f>
        <v>#N/A</v>
      </c>
      <c r="J51" s="14" t="e">
        <f>ROUND(E51*AG51,PREFERENCES!$D$5)</f>
        <v>#N/A</v>
      </c>
      <c r="K51" s="14" t="e">
        <f>IF(AD51=0,NA(),ROUND(AF51,PREFERENCES!$D$6))</f>
        <v>#N/A</v>
      </c>
      <c r="L51" s="14" t="e">
        <f>IF(J51=0,NA(),ROUND(AF51/J51,PREFERENCES!$D$7))</f>
        <v>#N/A</v>
      </c>
      <c r="M51" s="17" t="e">
        <f t="shared" si="1"/>
        <v>#N/A</v>
      </c>
      <c r="N51" s="14" t="e">
        <f>ROUND(IF($B$6=0,NA(),AF51/$B$6),PREFERENCES!$D$8)</f>
        <v>#N/A</v>
      </c>
      <c r="O51" s="14" t="e">
        <f>ROUND(IF(OR(K51=0,$B$6=0),NA(),$B$6/K51),PREFERENCES!$D$9)</f>
        <v>#N/A</v>
      </c>
      <c r="P51" s="14" t="e">
        <f>ROUND(IF(OR(K51=0,$B$6=0),NA(),$B$6/K51*100),PREFERENCES!$D$10)</f>
        <v>#N/A</v>
      </c>
      <c r="Q51" s="16" t="e">
        <f>IF((AF51*CHARACTERIZE!$I$3)=0,0,CEILING(CHARACTERIZE!$E$3/(AF51*CHARACTERIZE!$I$3),1)*$B$7)</f>
        <v>#N/A</v>
      </c>
      <c r="R51" s="17" t="e">
        <f>ROUND(Q51*E51*AG51/CHARACTERIZE!$M$3/$B$7, PREFERENCES!$D$5)</f>
        <v>#N/A</v>
      </c>
      <c r="S51" s="16" t="e">
        <f>ROUND(Q51*AF51*CHARACTERIZE!$I$3/$B$7,PREFERENCES!$D$6)</f>
        <v>#N/A</v>
      </c>
      <c r="T51" s="18" t="e">
        <f>ROUND(S51/Q51,PREFERENCES!$D$6)</f>
        <v>#N/A</v>
      </c>
      <c r="U51" s="15" t="e">
        <f>IF(R51=0,0,ROUND((AF51*CHARACTERIZE!$I$3)/(E51*AG51/CHARACTERIZE!$M$3),PREFERENCES!$D$7))</f>
        <v>#N/A</v>
      </c>
      <c r="V51" s="19" t="e">
        <f t="shared" si="2"/>
        <v>#N/A</v>
      </c>
      <c r="W51" s="15" t="e">
        <f>IF(AD51=0,NA(),ROUND(CHOOSE($B$39,$B$9,$B$9+AD51*$B$35,$B$13+AD51*($B$10+$B$11+$B$35+$B$12),$B$14+AD51*$B$35,$B$15),1))</f>
        <v>#N/A</v>
      </c>
      <c r="X51" s="15" t="e">
        <f>IF(AE51=0,NA(),ROUND(CHOOSE($B$39,$B$9-AD51*$B$35,$B$9,$B$13+AD51*($B$12+$B$10+$B$11),$B$14,$B$15-AD51*$B$35),1))</f>
        <v>#N/A</v>
      </c>
      <c r="Y51" s="23" t="e">
        <f t="shared" si="5"/>
        <v>#N/A</v>
      </c>
      <c r="Z51" s="15" t="e">
        <f t="shared" si="6"/>
        <v>#N/A</v>
      </c>
      <c r="AA51" s="15" t="e">
        <f t="shared" si="7"/>
        <v>#N/A</v>
      </c>
      <c r="AB51" s="22"/>
      <c r="AC51" s="4"/>
      <c r="AD51" s="3">
        <f t="shared" si="9"/>
        <v>0</v>
      </c>
      <c r="AE51" s="3" t="e">
        <f t="shared" si="10"/>
        <v>#N/A</v>
      </c>
      <c r="AF51" t="e">
        <f t="shared" si="11"/>
        <v>#N/A</v>
      </c>
      <c r="AG51" t="e">
        <f t="shared" si="12"/>
        <v>#N/A</v>
      </c>
    </row>
    <row r="52" spans="4:33">
      <c r="D52">
        <v>49</v>
      </c>
      <c r="E52" s="3">
        <v>0.105</v>
      </c>
      <c r="F52" s="17">
        <f t="shared" si="8"/>
        <v>0</v>
      </c>
      <c r="G52" s="17">
        <f t="shared" si="0"/>
        <v>0</v>
      </c>
      <c r="H52" s="21"/>
      <c r="I52" s="14" t="e">
        <f>IF(AD52=0,NA(),ROUND(AG52,PREFERENCES!$D$4))</f>
        <v>#N/A</v>
      </c>
      <c r="J52" s="14" t="e">
        <f>ROUND(E52*AG52,PREFERENCES!$D$5)</f>
        <v>#N/A</v>
      </c>
      <c r="K52" s="14" t="e">
        <f>IF(AD52=0,NA(),ROUND(AF52,PREFERENCES!$D$6))</f>
        <v>#N/A</v>
      </c>
      <c r="L52" s="14" t="e">
        <f>IF(J52=0,NA(),ROUND(AF52/J52,PREFERENCES!$D$7))</f>
        <v>#N/A</v>
      </c>
      <c r="M52" s="17" t="e">
        <f t="shared" si="1"/>
        <v>#N/A</v>
      </c>
      <c r="N52" s="14" t="e">
        <f>ROUND(IF($B$6=0,NA(),AF52/$B$6),PREFERENCES!$D$8)</f>
        <v>#N/A</v>
      </c>
      <c r="O52" s="14" t="e">
        <f>ROUND(IF(OR(K52=0,$B$6=0),NA(),$B$6/K52),PREFERENCES!$D$9)</f>
        <v>#N/A</v>
      </c>
      <c r="P52" s="14" t="e">
        <f>ROUND(IF(OR(K52=0,$B$6=0),NA(),$B$6/K52*100),PREFERENCES!$D$10)</f>
        <v>#N/A</v>
      </c>
      <c r="Q52" s="16" t="e">
        <f>IF((AF52*CHARACTERIZE!$I$3)=0,0,CEILING(CHARACTERIZE!$E$3/(AF52*CHARACTERIZE!$I$3),1)*$B$7)</f>
        <v>#N/A</v>
      </c>
      <c r="R52" s="17" t="e">
        <f>ROUND(Q52*E52*AG52/CHARACTERIZE!$M$3/$B$7, PREFERENCES!$D$5)</f>
        <v>#N/A</v>
      </c>
      <c r="S52" s="16" t="e">
        <f>ROUND(Q52*AF52*CHARACTERIZE!$I$3/$B$7,PREFERENCES!$D$6)</f>
        <v>#N/A</v>
      </c>
      <c r="T52" s="18" t="e">
        <f>ROUND(S52/Q52,PREFERENCES!$D$6)</f>
        <v>#N/A</v>
      </c>
      <c r="U52" s="15" t="e">
        <f>IF(R52=0,0,ROUND((AF52*CHARACTERIZE!$I$3)/(E52*AG52/CHARACTERIZE!$M$3),PREFERENCES!$D$7))</f>
        <v>#N/A</v>
      </c>
      <c r="V52" s="19" t="e">
        <f t="shared" si="2"/>
        <v>#N/A</v>
      </c>
      <c r="W52" s="15" t="e">
        <f t="shared" ref="W52:W115" si="13">IF(AD52=0,NA(),ROUND(CHOOSE($B$39,$B$9,$B$9+AD52*$B$35,$B$13+AD52*($B$10+$B$11+$B$35+$B$12),$B$14+AD52*$B$35,$B$15),1))</f>
        <v>#N/A</v>
      </c>
      <c r="X52" s="15" t="e">
        <f t="shared" ref="X52:X115" si="14">IF(AE52=0,NA(),ROUND(CHOOSE($B$39,$B$9-AD52*$B$35,$B$9,$B$13+AD52*($B$12+$B$10+$B$11),$B$14,$B$15-AD52*$B$35),1))</f>
        <v>#N/A</v>
      </c>
      <c r="Y52" s="23" t="e">
        <f t="shared" si="5"/>
        <v>#N/A</v>
      </c>
      <c r="Z52" s="15" t="e">
        <f t="shared" si="6"/>
        <v>#N/A</v>
      </c>
      <c r="AA52" s="15" t="e">
        <f t="shared" si="7"/>
        <v>#N/A</v>
      </c>
      <c r="AB52" s="22"/>
      <c r="AC52" s="4"/>
      <c r="AD52" s="3">
        <f t="shared" si="9"/>
        <v>0</v>
      </c>
      <c r="AE52" s="3" t="e">
        <f t="shared" si="10"/>
        <v>#N/A</v>
      </c>
      <c r="AF52" t="e">
        <f t="shared" si="11"/>
        <v>#N/A</v>
      </c>
      <c r="AG52" t="e">
        <f t="shared" si="12"/>
        <v>#N/A</v>
      </c>
    </row>
    <row r="53" spans="4:33">
      <c r="D53">
        <v>50</v>
      </c>
      <c r="E53" s="3">
        <v>0.11</v>
      </c>
      <c r="F53" s="17">
        <f t="shared" si="8"/>
        <v>0</v>
      </c>
      <c r="G53" s="17">
        <f t="shared" si="0"/>
        <v>0</v>
      </c>
      <c r="H53" s="21"/>
      <c r="I53" s="14" t="e">
        <f>IF(AD53=0,NA(),ROUND(AG53,PREFERENCES!$D$4))</f>
        <v>#N/A</v>
      </c>
      <c r="J53" s="14" t="e">
        <f>ROUND(E53*AG53,PREFERENCES!$D$5)</f>
        <v>#N/A</v>
      </c>
      <c r="K53" s="14" t="e">
        <f>IF(AD53=0,NA(),ROUND(AF53,PREFERENCES!$D$6))</f>
        <v>#N/A</v>
      </c>
      <c r="L53" s="14" t="e">
        <f>IF(J53=0,NA(),ROUND(AF53/J53,PREFERENCES!$D$7))</f>
        <v>#N/A</v>
      </c>
      <c r="M53" s="17" t="e">
        <f t="shared" si="1"/>
        <v>#N/A</v>
      </c>
      <c r="N53" s="14" t="e">
        <f>ROUND(IF($B$6=0,NA(),AF53/$B$6),PREFERENCES!$D$8)</f>
        <v>#N/A</v>
      </c>
      <c r="O53" s="14" t="e">
        <f>ROUND(IF(OR(K53=0,$B$6=0),NA(),$B$6/K53),PREFERENCES!$D$9)</f>
        <v>#N/A</v>
      </c>
      <c r="P53" s="14" t="e">
        <f>ROUND(IF(OR(K53=0,$B$6=0),NA(),$B$6/K53*100),PREFERENCES!$D$10)</f>
        <v>#N/A</v>
      </c>
      <c r="Q53" s="16" t="e">
        <f>IF((AF53*CHARACTERIZE!$I$3)=0,0,CEILING(CHARACTERIZE!$E$3/(AF53*CHARACTERIZE!$I$3),1)*$B$7)</f>
        <v>#N/A</v>
      </c>
      <c r="R53" s="17" t="e">
        <f>ROUND(Q53*E53*AG53/CHARACTERIZE!$M$3/$B$7, PREFERENCES!$D$5)</f>
        <v>#N/A</v>
      </c>
      <c r="S53" s="16" t="e">
        <f>ROUND(Q53*AF53*CHARACTERIZE!$I$3/$B$7,PREFERENCES!$D$6)</f>
        <v>#N/A</v>
      </c>
      <c r="T53" s="18" t="e">
        <f>ROUND(S53/Q53,PREFERENCES!$D$6)</f>
        <v>#N/A</v>
      </c>
      <c r="U53" s="15" t="e">
        <f>IF(R53=0,0,ROUND((AF53*CHARACTERIZE!$I$3)/(E53*AG53/CHARACTERIZE!$M$3),PREFERENCES!$D$7))</f>
        <v>#N/A</v>
      </c>
      <c r="V53" s="19" t="e">
        <f t="shared" si="2"/>
        <v>#N/A</v>
      </c>
      <c r="W53" s="15" t="e">
        <f t="shared" si="13"/>
        <v>#N/A</v>
      </c>
      <c r="X53" s="15" t="e">
        <f t="shared" si="14"/>
        <v>#N/A</v>
      </c>
      <c r="Y53" s="23" t="e">
        <f t="shared" si="5"/>
        <v>#N/A</v>
      </c>
      <c r="Z53" s="15" t="e">
        <f t="shared" si="6"/>
        <v>#N/A</v>
      </c>
      <c r="AA53" s="15" t="e">
        <f t="shared" si="7"/>
        <v>#N/A</v>
      </c>
      <c r="AB53" s="22"/>
      <c r="AC53" s="4"/>
      <c r="AD53" s="3">
        <f t="shared" si="9"/>
        <v>0</v>
      </c>
      <c r="AE53" s="3" t="e">
        <f t="shared" si="10"/>
        <v>#N/A</v>
      </c>
      <c r="AF53" t="e">
        <f t="shared" si="11"/>
        <v>#N/A</v>
      </c>
      <c r="AG53" t="e">
        <f t="shared" si="12"/>
        <v>#N/A</v>
      </c>
    </row>
    <row r="54" spans="4:33">
      <c r="D54">
        <v>51</v>
      </c>
      <c r="E54" s="3">
        <v>0.115</v>
      </c>
      <c r="F54" s="17">
        <f t="shared" si="8"/>
        <v>0</v>
      </c>
      <c r="G54" s="17">
        <f t="shared" si="0"/>
        <v>0</v>
      </c>
      <c r="H54" s="21"/>
      <c r="I54" s="14" t="e">
        <f>IF(AD54=0,NA(),ROUND(AG54,PREFERENCES!$D$4))</f>
        <v>#N/A</v>
      </c>
      <c r="J54" s="14" t="e">
        <f>ROUND(E54*AG54,PREFERENCES!$D$5)</f>
        <v>#N/A</v>
      </c>
      <c r="K54" s="14" t="e">
        <f>IF(AD54=0,NA(),ROUND(AF54,PREFERENCES!$D$6))</f>
        <v>#N/A</v>
      </c>
      <c r="L54" s="14" t="e">
        <f>IF(J54=0,NA(),ROUND(AF54/J54,PREFERENCES!$D$7))</f>
        <v>#N/A</v>
      </c>
      <c r="M54" s="17" t="e">
        <f t="shared" si="1"/>
        <v>#N/A</v>
      </c>
      <c r="N54" s="14" t="e">
        <f>ROUND(IF($B$6=0,NA(),AF54/$B$6),PREFERENCES!$D$8)</f>
        <v>#N/A</v>
      </c>
      <c r="O54" s="14" t="e">
        <f>ROUND(IF(OR(K54=0,$B$6=0),NA(),$B$6/K54),PREFERENCES!$D$9)</f>
        <v>#N/A</v>
      </c>
      <c r="P54" s="14" t="e">
        <f>ROUND(IF(OR(K54=0,$B$6=0),NA(),$B$6/K54*100),PREFERENCES!$D$10)</f>
        <v>#N/A</v>
      </c>
      <c r="Q54" s="16" t="e">
        <f>IF((AF54*CHARACTERIZE!$I$3)=0,0,CEILING(CHARACTERIZE!$E$3/(AF54*CHARACTERIZE!$I$3),1)*$B$7)</f>
        <v>#N/A</v>
      </c>
      <c r="R54" s="17" t="e">
        <f>ROUND(Q54*E54*AG54/CHARACTERIZE!$M$3/$B$7, PREFERENCES!$D$5)</f>
        <v>#N/A</v>
      </c>
      <c r="S54" s="16" t="e">
        <f>ROUND(Q54*AF54*CHARACTERIZE!$I$3/$B$7,PREFERENCES!$D$6)</f>
        <v>#N/A</v>
      </c>
      <c r="T54" s="18" t="e">
        <f>ROUND(S54/Q54,PREFERENCES!$D$6)</f>
        <v>#N/A</v>
      </c>
      <c r="U54" s="15" t="e">
        <f>IF(R54=0,0,ROUND((AF54*CHARACTERIZE!$I$3)/(E54*AG54/CHARACTERIZE!$M$3),PREFERENCES!$D$7))</f>
        <v>#N/A</v>
      </c>
      <c r="V54" s="19" t="e">
        <f t="shared" si="2"/>
        <v>#N/A</v>
      </c>
      <c r="W54" s="15" t="e">
        <f t="shared" si="13"/>
        <v>#N/A</v>
      </c>
      <c r="X54" s="15" t="e">
        <f t="shared" si="14"/>
        <v>#N/A</v>
      </c>
      <c r="Y54" s="23" t="e">
        <f t="shared" si="5"/>
        <v>#N/A</v>
      </c>
      <c r="Z54" s="15" t="e">
        <f t="shared" si="6"/>
        <v>#N/A</v>
      </c>
      <c r="AA54" s="15" t="e">
        <f t="shared" si="7"/>
        <v>#N/A</v>
      </c>
      <c r="AB54" s="22"/>
      <c r="AC54" s="4"/>
      <c r="AD54" s="3">
        <f t="shared" si="9"/>
        <v>0</v>
      </c>
      <c r="AE54" s="3" t="e">
        <f t="shared" si="10"/>
        <v>#N/A</v>
      </c>
      <c r="AF54" t="e">
        <f t="shared" si="11"/>
        <v>#N/A</v>
      </c>
      <c r="AG54" t="e">
        <f t="shared" si="12"/>
        <v>#N/A</v>
      </c>
    </row>
    <row r="55" spans="4:33">
      <c r="D55">
        <v>52</v>
      </c>
      <c r="E55" s="3">
        <v>0.12</v>
      </c>
      <c r="F55" s="17">
        <f t="shared" si="8"/>
        <v>0</v>
      </c>
      <c r="G55" s="17">
        <f t="shared" si="0"/>
        <v>0</v>
      </c>
      <c r="H55" s="21"/>
      <c r="I55" s="14" t="e">
        <f>IF(AD55=0,NA(),ROUND(AG55,PREFERENCES!$D$4))</f>
        <v>#N/A</v>
      </c>
      <c r="J55" s="14" t="e">
        <f>ROUND(E55*AG55,PREFERENCES!$D$5)</f>
        <v>#N/A</v>
      </c>
      <c r="K55" s="14" t="e">
        <f>IF(AD55=0,NA(),ROUND(AF55,PREFERENCES!$D$6))</f>
        <v>#N/A</v>
      </c>
      <c r="L55" s="14" t="e">
        <f>IF(J55=0,NA(),ROUND(AF55/J55,PREFERENCES!$D$7))</f>
        <v>#N/A</v>
      </c>
      <c r="M55" s="17" t="e">
        <f t="shared" si="1"/>
        <v>#N/A</v>
      </c>
      <c r="N55" s="14" t="e">
        <f>ROUND(IF($B$6=0,NA(),AF55/$B$6),PREFERENCES!$D$8)</f>
        <v>#N/A</v>
      </c>
      <c r="O55" s="14" t="e">
        <f>ROUND(IF(OR(K55=0,$B$6=0),NA(),$B$6/K55),PREFERENCES!$D$9)</f>
        <v>#N/A</v>
      </c>
      <c r="P55" s="14" t="e">
        <f>ROUND(IF(OR(K55=0,$B$6=0),NA(),$B$6/K55*100),PREFERENCES!$D$10)</f>
        <v>#N/A</v>
      </c>
      <c r="Q55" s="16" t="e">
        <f>IF((AF55*CHARACTERIZE!$I$3)=0,0,CEILING(CHARACTERIZE!$E$3/(AF55*CHARACTERIZE!$I$3),1)*$B$7)</f>
        <v>#N/A</v>
      </c>
      <c r="R55" s="17" t="e">
        <f>ROUND(Q55*E55*AG55/CHARACTERIZE!$M$3/$B$7, PREFERENCES!$D$5)</f>
        <v>#N/A</v>
      </c>
      <c r="S55" s="16" t="e">
        <f>ROUND(Q55*AF55*CHARACTERIZE!$I$3/$B$7,PREFERENCES!$D$6)</f>
        <v>#N/A</v>
      </c>
      <c r="T55" s="18" t="e">
        <f>ROUND(S55/Q55,PREFERENCES!$D$6)</f>
        <v>#N/A</v>
      </c>
      <c r="U55" s="15" t="e">
        <f>IF(R55=0,0,ROUND((AF55*CHARACTERIZE!$I$3)/(E55*AG55/CHARACTERIZE!$M$3),PREFERENCES!$D$7))</f>
        <v>#N/A</v>
      </c>
      <c r="V55" s="19" t="e">
        <f t="shared" si="2"/>
        <v>#N/A</v>
      </c>
      <c r="W55" s="15" t="e">
        <f t="shared" si="13"/>
        <v>#N/A</v>
      </c>
      <c r="X55" s="15" t="e">
        <f t="shared" si="14"/>
        <v>#N/A</v>
      </c>
      <c r="Y55" s="23" t="e">
        <f t="shared" si="5"/>
        <v>#N/A</v>
      </c>
      <c r="Z55" s="15" t="e">
        <f t="shared" si="6"/>
        <v>#N/A</v>
      </c>
      <c r="AA55" s="15" t="e">
        <f t="shared" si="7"/>
        <v>#N/A</v>
      </c>
      <c r="AB55" s="22"/>
      <c r="AC55" s="4"/>
      <c r="AD55" s="3">
        <f t="shared" si="9"/>
        <v>0</v>
      </c>
      <c r="AE55" s="3" t="e">
        <f t="shared" si="10"/>
        <v>#N/A</v>
      </c>
      <c r="AF55" t="e">
        <f t="shared" si="11"/>
        <v>#N/A</v>
      </c>
      <c r="AG55" t="e">
        <f t="shared" si="12"/>
        <v>#N/A</v>
      </c>
    </row>
    <row r="56" spans="4:33">
      <c r="D56">
        <v>53</v>
      </c>
      <c r="E56" s="3">
        <v>0.125</v>
      </c>
      <c r="F56" s="17">
        <f t="shared" si="8"/>
        <v>0</v>
      </c>
      <c r="G56" s="17">
        <f t="shared" si="0"/>
        <v>0</v>
      </c>
      <c r="H56" s="21"/>
      <c r="I56" s="14" t="e">
        <f>IF(AD56=0,NA(),ROUND(AG56,PREFERENCES!$D$4))</f>
        <v>#N/A</v>
      </c>
      <c r="J56" s="14" t="e">
        <f>ROUND(E56*AG56,PREFERENCES!$D$5)</f>
        <v>#N/A</v>
      </c>
      <c r="K56" s="14" t="e">
        <f>IF(AD56=0,NA(),ROUND(AF56,PREFERENCES!$D$6))</f>
        <v>#N/A</v>
      </c>
      <c r="L56" s="14" t="e">
        <f>IF(J56=0,NA(),ROUND(AF56/J56,PREFERENCES!$D$7))</f>
        <v>#N/A</v>
      </c>
      <c r="M56" s="17" t="e">
        <f t="shared" si="1"/>
        <v>#N/A</v>
      </c>
      <c r="N56" s="14" t="e">
        <f>ROUND(IF($B$6=0,NA(),AF56/$B$6),PREFERENCES!$D$8)</f>
        <v>#N/A</v>
      </c>
      <c r="O56" s="14" t="e">
        <f>ROUND(IF(OR(K56=0,$B$6=0),NA(),$B$6/K56),PREFERENCES!$D$9)</f>
        <v>#N/A</v>
      </c>
      <c r="P56" s="14" t="e">
        <f>ROUND(IF(OR(K56=0,$B$6=0),NA(),$B$6/K56*100),PREFERENCES!$D$10)</f>
        <v>#N/A</v>
      </c>
      <c r="Q56" s="16" t="e">
        <f>IF((AF56*CHARACTERIZE!$I$3)=0,0,CEILING(CHARACTERIZE!$E$3/(AF56*CHARACTERIZE!$I$3),1)*$B$7)</f>
        <v>#N/A</v>
      </c>
      <c r="R56" s="17" t="e">
        <f>ROUND(Q56*E56*AG56/CHARACTERIZE!$M$3/$B$7, PREFERENCES!$D$5)</f>
        <v>#N/A</v>
      </c>
      <c r="S56" s="16" t="e">
        <f>ROUND(Q56*AF56*CHARACTERIZE!$I$3/$B$7,PREFERENCES!$D$6)</f>
        <v>#N/A</v>
      </c>
      <c r="T56" s="18" t="e">
        <f>ROUND(S56/Q56,PREFERENCES!$D$6)</f>
        <v>#N/A</v>
      </c>
      <c r="U56" s="15" t="e">
        <f>IF(R56=0,0,ROUND((AF56*CHARACTERIZE!$I$3)/(E56*AG56/CHARACTERIZE!$M$3),PREFERENCES!$D$7))</f>
        <v>#N/A</v>
      </c>
      <c r="V56" s="19" t="e">
        <f t="shared" si="2"/>
        <v>#N/A</v>
      </c>
      <c r="W56" s="15" t="e">
        <f t="shared" si="13"/>
        <v>#N/A</v>
      </c>
      <c r="X56" s="15" t="e">
        <f t="shared" si="14"/>
        <v>#N/A</v>
      </c>
      <c r="Y56" s="23" t="e">
        <f t="shared" si="5"/>
        <v>#N/A</v>
      </c>
      <c r="Z56" s="15" t="e">
        <f t="shared" si="6"/>
        <v>#N/A</v>
      </c>
      <c r="AA56" s="15" t="e">
        <f t="shared" si="7"/>
        <v>#N/A</v>
      </c>
      <c r="AB56" s="22"/>
      <c r="AC56" s="4"/>
      <c r="AD56" s="3">
        <f t="shared" si="9"/>
        <v>0</v>
      </c>
      <c r="AE56" s="3" t="e">
        <f t="shared" si="10"/>
        <v>#N/A</v>
      </c>
      <c r="AF56" t="e">
        <f t="shared" si="11"/>
        <v>#N/A</v>
      </c>
      <c r="AG56" t="e">
        <f t="shared" si="12"/>
        <v>#N/A</v>
      </c>
    </row>
    <row r="57" spans="4:33">
      <c r="D57">
        <v>54</v>
      </c>
      <c r="E57" s="3">
        <v>0.13</v>
      </c>
      <c r="F57" s="17">
        <f t="shared" si="8"/>
        <v>0</v>
      </c>
      <c r="G57" s="17">
        <f t="shared" si="0"/>
        <v>0</v>
      </c>
      <c r="H57" s="21"/>
      <c r="I57" s="14" t="e">
        <f>IF(AD57=0,NA(),ROUND(AG57,PREFERENCES!$D$4))</f>
        <v>#N/A</v>
      </c>
      <c r="J57" s="14" t="e">
        <f>ROUND(E57*AG57,PREFERENCES!$D$5)</f>
        <v>#N/A</v>
      </c>
      <c r="K57" s="14" t="e">
        <f>IF(AD57=0,NA(),ROUND(AF57,PREFERENCES!$D$6))</f>
        <v>#N/A</v>
      </c>
      <c r="L57" s="14" t="e">
        <f>IF(J57=0,NA(),ROUND(AF57/J57,PREFERENCES!$D$7))</f>
        <v>#N/A</v>
      </c>
      <c r="M57" s="17" t="e">
        <f t="shared" si="1"/>
        <v>#N/A</v>
      </c>
      <c r="N57" s="14" t="e">
        <f>ROUND(IF($B$6=0,NA(),AF57/$B$6),PREFERENCES!$D$8)</f>
        <v>#N/A</v>
      </c>
      <c r="O57" s="14" t="e">
        <f>ROUND(IF(OR(K57=0,$B$6=0),NA(),$B$6/K57),PREFERENCES!$D$9)</f>
        <v>#N/A</v>
      </c>
      <c r="P57" s="14" t="e">
        <f>ROUND(IF(OR(K57=0,$B$6=0),NA(),$B$6/K57*100),PREFERENCES!$D$10)</f>
        <v>#N/A</v>
      </c>
      <c r="Q57" s="16" t="e">
        <f>IF((AF57*CHARACTERIZE!$I$3)=0,0,CEILING(CHARACTERIZE!$E$3/(AF57*CHARACTERIZE!$I$3),1)*$B$7)</f>
        <v>#N/A</v>
      </c>
      <c r="R57" s="17" t="e">
        <f>ROUND(Q57*E57*AG57/CHARACTERIZE!$M$3/$B$7, PREFERENCES!$D$5)</f>
        <v>#N/A</v>
      </c>
      <c r="S57" s="16" t="e">
        <f>ROUND(Q57*AF57*CHARACTERIZE!$I$3/$B$7,PREFERENCES!$D$6)</f>
        <v>#N/A</v>
      </c>
      <c r="T57" s="18" t="e">
        <f>ROUND(S57/Q57,PREFERENCES!$D$6)</f>
        <v>#N/A</v>
      </c>
      <c r="U57" s="15" t="e">
        <f>IF(R57=0,0,ROUND((AF57*CHARACTERIZE!$I$3)/(E57*AG57/CHARACTERIZE!$M$3),PREFERENCES!$D$7))</f>
        <v>#N/A</v>
      </c>
      <c r="V57" s="19" t="e">
        <f t="shared" si="2"/>
        <v>#N/A</v>
      </c>
      <c r="W57" s="15" t="e">
        <f t="shared" si="13"/>
        <v>#N/A</v>
      </c>
      <c r="X57" s="15" t="e">
        <f t="shared" si="14"/>
        <v>#N/A</v>
      </c>
      <c r="Y57" s="23" t="e">
        <f t="shared" si="5"/>
        <v>#N/A</v>
      </c>
      <c r="Z57" s="15" t="e">
        <f t="shared" si="6"/>
        <v>#N/A</v>
      </c>
      <c r="AA57" s="15" t="e">
        <f t="shared" si="7"/>
        <v>#N/A</v>
      </c>
      <c r="AB57" s="22"/>
      <c r="AC57" s="4"/>
      <c r="AD57" s="3">
        <f t="shared" si="9"/>
        <v>0</v>
      </c>
      <c r="AE57" s="3" t="e">
        <f t="shared" si="10"/>
        <v>#N/A</v>
      </c>
      <c r="AF57" t="e">
        <f t="shared" si="11"/>
        <v>#N/A</v>
      </c>
      <c r="AG57" t="e">
        <f t="shared" si="12"/>
        <v>#N/A</v>
      </c>
    </row>
    <row r="58" spans="4:33">
      <c r="D58">
        <v>55</v>
      </c>
      <c r="E58" s="3">
        <v>0.13500000000000001</v>
      </c>
      <c r="F58" s="17">
        <f t="shared" si="8"/>
        <v>0</v>
      </c>
      <c r="G58" s="17">
        <f t="shared" si="0"/>
        <v>0</v>
      </c>
      <c r="H58" s="21"/>
      <c r="I58" s="14" t="e">
        <f>IF(AD58=0,NA(),ROUND(AG58,PREFERENCES!$D$4))</f>
        <v>#N/A</v>
      </c>
      <c r="J58" s="14" t="e">
        <f>ROUND(E58*AG58,PREFERENCES!$D$5)</f>
        <v>#N/A</v>
      </c>
      <c r="K58" s="14" t="e">
        <f>IF(AD58=0,NA(),ROUND(AF58,PREFERENCES!$D$6))</f>
        <v>#N/A</v>
      </c>
      <c r="L58" s="14" t="e">
        <f>IF(J58=0,NA(),ROUND(AF58/J58,PREFERENCES!$D$7))</f>
        <v>#N/A</v>
      </c>
      <c r="M58" s="17" t="e">
        <f t="shared" si="1"/>
        <v>#N/A</v>
      </c>
      <c r="N58" s="14" t="e">
        <f>ROUND(IF($B$6=0,NA(),AF58/$B$6),PREFERENCES!$D$8)</f>
        <v>#N/A</v>
      </c>
      <c r="O58" s="14" t="e">
        <f>ROUND(IF(OR(K58=0,$B$6=0),NA(),$B$6/K58),PREFERENCES!$D$9)</f>
        <v>#N/A</v>
      </c>
      <c r="P58" s="14" t="e">
        <f>ROUND(IF(OR(K58=0,$B$6=0),NA(),$B$6/K58*100),PREFERENCES!$D$10)</f>
        <v>#N/A</v>
      </c>
      <c r="Q58" s="16" t="e">
        <f>IF((AF58*CHARACTERIZE!$I$3)=0,0,CEILING(CHARACTERIZE!$E$3/(AF58*CHARACTERIZE!$I$3),1)*$B$7)</f>
        <v>#N/A</v>
      </c>
      <c r="R58" s="17" t="e">
        <f>ROUND(Q58*E58*AG58/CHARACTERIZE!$M$3/$B$7, PREFERENCES!$D$5)</f>
        <v>#N/A</v>
      </c>
      <c r="S58" s="16" t="e">
        <f>ROUND(Q58*AF58*CHARACTERIZE!$I$3/$B$7,PREFERENCES!$D$6)</f>
        <v>#N/A</v>
      </c>
      <c r="T58" s="18" t="e">
        <f>ROUND(S58/Q58,PREFERENCES!$D$6)</f>
        <v>#N/A</v>
      </c>
      <c r="U58" s="15" t="e">
        <f>IF(R58=0,0,ROUND((AF58*CHARACTERIZE!$I$3)/(E58*AG58/CHARACTERIZE!$M$3),PREFERENCES!$D$7))</f>
        <v>#N/A</v>
      </c>
      <c r="V58" s="19" t="e">
        <f t="shared" si="2"/>
        <v>#N/A</v>
      </c>
      <c r="W58" s="15" t="e">
        <f t="shared" si="13"/>
        <v>#N/A</v>
      </c>
      <c r="X58" s="15" t="e">
        <f t="shared" si="14"/>
        <v>#N/A</v>
      </c>
      <c r="Y58" s="23" t="e">
        <f t="shared" si="5"/>
        <v>#N/A</v>
      </c>
      <c r="Z58" s="15" t="e">
        <f t="shared" si="6"/>
        <v>#N/A</v>
      </c>
      <c r="AA58" s="15" t="e">
        <f t="shared" si="7"/>
        <v>#N/A</v>
      </c>
      <c r="AB58" s="22"/>
      <c r="AC58" s="4"/>
      <c r="AD58" s="3">
        <f t="shared" si="9"/>
        <v>0</v>
      </c>
      <c r="AE58" s="3" t="e">
        <f t="shared" si="10"/>
        <v>#N/A</v>
      </c>
      <c r="AF58" t="e">
        <f t="shared" si="11"/>
        <v>#N/A</v>
      </c>
      <c r="AG58" t="e">
        <f t="shared" si="12"/>
        <v>#N/A</v>
      </c>
    </row>
    <row r="59" spans="4:33">
      <c r="D59">
        <v>56</v>
      </c>
      <c r="E59" s="3">
        <v>0.14000000000000001</v>
      </c>
      <c r="F59" s="17">
        <f t="shared" si="8"/>
        <v>0</v>
      </c>
      <c r="G59" s="17">
        <f t="shared" si="0"/>
        <v>0</v>
      </c>
      <c r="H59" s="21"/>
      <c r="I59" s="14" t="e">
        <f>IF(AD59=0,NA(),ROUND(AG59,PREFERENCES!$D$4))</f>
        <v>#N/A</v>
      </c>
      <c r="J59" s="14" t="e">
        <f>ROUND(E59*AG59,PREFERENCES!$D$5)</f>
        <v>#N/A</v>
      </c>
      <c r="K59" s="14" t="e">
        <f>IF(AD59=0,NA(),ROUND(AF59,PREFERENCES!$D$6))</f>
        <v>#N/A</v>
      </c>
      <c r="L59" s="14" t="e">
        <f>IF(J59=0,NA(),ROUND(AF59/J59,PREFERENCES!$D$7))</f>
        <v>#N/A</v>
      </c>
      <c r="M59" s="17" t="e">
        <f t="shared" si="1"/>
        <v>#N/A</v>
      </c>
      <c r="N59" s="14" t="e">
        <f>ROUND(IF($B$6=0,NA(),AF59/$B$6),PREFERENCES!$D$8)</f>
        <v>#N/A</v>
      </c>
      <c r="O59" s="14" t="e">
        <f>ROUND(IF(OR(K59=0,$B$6=0),NA(),$B$6/K59),PREFERENCES!$D$9)</f>
        <v>#N/A</v>
      </c>
      <c r="P59" s="14" t="e">
        <f>ROUND(IF(OR(K59=0,$B$6=0),NA(),$B$6/K59*100),PREFERENCES!$D$10)</f>
        <v>#N/A</v>
      </c>
      <c r="Q59" s="16" t="e">
        <f>IF((AF59*CHARACTERIZE!$I$3)=0,0,CEILING(CHARACTERIZE!$E$3/(AF59*CHARACTERIZE!$I$3),1)*$B$7)</f>
        <v>#N/A</v>
      </c>
      <c r="R59" s="17" t="e">
        <f>ROUND(Q59*E59*AG59/CHARACTERIZE!$M$3/$B$7, PREFERENCES!$D$5)</f>
        <v>#N/A</v>
      </c>
      <c r="S59" s="16" t="e">
        <f>ROUND(Q59*AF59*CHARACTERIZE!$I$3/$B$7,PREFERENCES!$D$6)</f>
        <v>#N/A</v>
      </c>
      <c r="T59" s="18" t="e">
        <f>ROUND(S59/Q59,PREFERENCES!$D$6)</f>
        <v>#N/A</v>
      </c>
      <c r="U59" s="15" t="e">
        <f>IF(R59=0,0,ROUND((AF59*CHARACTERIZE!$I$3)/(E59*AG59/CHARACTERIZE!$M$3),PREFERENCES!$D$7))</f>
        <v>#N/A</v>
      </c>
      <c r="V59" s="19" t="e">
        <f t="shared" si="2"/>
        <v>#N/A</v>
      </c>
      <c r="W59" s="15" t="e">
        <f t="shared" si="13"/>
        <v>#N/A</v>
      </c>
      <c r="X59" s="15" t="e">
        <f t="shared" si="14"/>
        <v>#N/A</v>
      </c>
      <c r="Y59" s="23" t="e">
        <f t="shared" si="5"/>
        <v>#N/A</v>
      </c>
      <c r="Z59" s="15" t="e">
        <f t="shared" si="6"/>
        <v>#N/A</v>
      </c>
      <c r="AA59" s="15" t="e">
        <f t="shared" si="7"/>
        <v>#N/A</v>
      </c>
      <c r="AB59" s="22"/>
      <c r="AC59" s="4"/>
      <c r="AD59" s="3">
        <f t="shared" si="9"/>
        <v>0</v>
      </c>
      <c r="AE59" s="3" t="e">
        <f t="shared" si="10"/>
        <v>#N/A</v>
      </c>
      <c r="AF59" t="e">
        <f t="shared" si="11"/>
        <v>#N/A</v>
      </c>
      <c r="AG59" t="e">
        <f t="shared" si="12"/>
        <v>#N/A</v>
      </c>
    </row>
    <row r="60" spans="4:33">
      <c r="D60">
        <v>57</v>
      </c>
      <c r="E60" s="3">
        <v>0.15</v>
      </c>
      <c r="F60" s="17">
        <f t="shared" si="8"/>
        <v>0</v>
      </c>
      <c r="G60" s="17">
        <f t="shared" si="0"/>
        <v>0</v>
      </c>
      <c r="H60" s="21"/>
      <c r="I60" s="14" t="e">
        <f>IF(AD60=0,NA(),ROUND(AG60,PREFERENCES!$D$4))</f>
        <v>#N/A</v>
      </c>
      <c r="J60" s="14" t="e">
        <f>ROUND(E60*AG60,PREFERENCES!$D$5)</f>
        <v>#N/A</v>
      </c>
      <c r="K60" s="14" t="e">
        <f>IF(AD60=0,NA(),ROUND(AF60,PREFERENCES!$D$6))</f>
        <v>#N/A</v>
      </c>
      <c r="L60" s="14" t="e">
        <f>IF(J60=0,NA(),ROUND(AF60/J60,PREFERENCES!$D$7))</f>
        <v>#N/A</v>
      </c>
      <c r="M60" s="17" t="e">
        <f t="shared" si="1"/>
        <v>#N/A</v>
      </c>
      <c r="N60" s="14" t="e">
        <f>ROUND(IF($B$6=0,NA(),AF60/$B$6),PREFERENCES!$D$8)</f>
        <v>#N/A</v>
      </c>
      <c r="O60" s="14" t="e">
        <f>ROUND(IF(OR(K60=0,$B$6=0),NA(),$B$6/K60),PREFERENCES!$D$9)</f>
        <v>#N/A</v>
      </c>
      <c r="P60" s="14" t="e">
        <f>ROUND(IF(OR(K60=0,$B$6=0),NA(),$B$6/K60*100),PREFERENCES!$D$10)</f>
        <v>#N/A</v>
      </c>
      <c r="Q60" s="16" t="e">
        <f>IF((AF60*CHARACTERIZE!$I$3)=0,0,CEILING(CHARACTERIZE!$E$3/(AF60*CHARACTERIZE!$I$3),1)*$B$7)</f>
        <v>#N/A</v>
      </c>
      <c r="R60" s="17" t="e">
        <f>ROUND(Q60*E60*AG60/CHARACTERIZE!$M$3/$B$7, PREFERENCES!$D$5)</f>
        <v>#N/A</v>
      </c>
      <c r="S60" s="16" t="e">
        <f>ROUND(Q60*AF60*CHARACTERIZE!$I$3/$B$7,PREFERENCES!$D$6)</f>
        <v>#N/A</v>
      </c>
      <c r="T60" s="18" t="e">
        <f>ROUND(S60/Q60,PREFERENCES!$D$6)</f>
        <v>#N/A</v>
      </c>
      <c r="U60" s="15" t="e">
        <f>IF(R60=0,0,ROUND((AF60*CHARACTERIZE!$I$3)/(E60*AG60/CHARACTERIZE!$M$3),PREFERENCES!$D$7))</f>
        <v>#N/A</v>
      </c>
      <c r="V60" s="19" t="e">
        <f t="shared" si="2"/>
        <v>#N/A</v>
      </c>
      <c r="W60" s="15" t="e">
        <f t="shared" si="13"/>
        <v>#N/A</v>
      </c>
      <c r="X60" s="15" t="e">
        <f t="shared" si="14"/>
        <v>#N/A</v>
      </c>
      <c r="Y60" s="23" t="e">
        <f t="shared" si="5"/>
        <v>#N/A</v>
      </c>
      <c r="Z60" s="15" t="e">
        <f t="shared" si="6"/>
        <v>#N/A</v>
      </c>
      <c r="AA60" s="15" t="e">
        <f t="shared" si="7"/>
        <v>#N/A</v>
      </c>
      <c r="AB60" s="22"/>
      <c r="AC60" s="4"/>
      <c r="AD60" s="3">
        <f t="shared" si="9"/>
        <v>0</v>
      </c>
      <c r="AE60" s="3" t="e">
        <f t="shared" si="10"/>
        <v>#N/A</v>
      </c>
      <c r="AF60" t="e">
        <f t="shared" si="11"/>
        <v>#N/A</v>
      </c>
      <c r="AG60" t="e">
        <f t="shared" si="12"/>
        <v>#N/A</v>
      </c>
    </row>
    <row r="61" spans="4:33">
      <c r="D61">
        <v>58</v>
      </c>
      <c r="E61" s="3">
        <v>0.16</v>
      </c>
      <c r="F61" s="17">
        <f t="shared" si="8"/>
        <v>0</v>
      </c>
      <c r="G61" s="17">
        <f t="shared" si="0"/>
        <v>0</v>
      </c>
      <c r="H61" s="21"/>
      <c r="I61" s="14" t="e">
        <f>IF(AD61=0,NA(),ROUND(AG61,PREFERENCES!$D$4))</f>
        <v>#N/A</v>
      </c>
      <c r="J61" s="14" t="e">
        <f>ROUND(E61*AG61,PREFERENCES!$D$5)</f>
        <v>#N/A</v>
      </c>
      <c r="K61" s="14" t="e">
        <f>IF(AD61=0,NA(),ROUND(AF61,PREFERENCES!$D$6))</f>
        <v>#N/A</v>
      </c>
      <c r="L61" s="14" t="e">
        <f>IF(J61=0,NA(),ROUND(AF61/J61,PREFERENCES!$D$7))</f>
        <v>#N/A</v>
      </c>
      <c r="M61" s="17" t="e">
        <f t="shared" si="1"/>
        <v>#N/A</v>
      </c>
      <c r="N61" s="14" t="e">
        <f>ROUND(IF($B$6=0,NA(),AF61/$B$6),PREFERENCES!$D$8)</f>
        <v>#N/A</v>
      </c>
      <c r="O61" s="14" t="e">
        <f>ROUND(IF(OR(K61=0,$B$6=0),NA(),$B$6/K61),PREFERENCES!$D$9)</f>
        <v>#N/A</v>
      </c>
      <c r="P61" s="14" t="e">
        <f>ROUND(IF(OR(K61=0,$B$6=0),NA(),$B$6/K61*100),PREFERENCES!$D$10)</f>
        <v>#N/A</v>
      </c>
      <c r="Q61" s="16" t="e">
        <f>IF((AF61*CHARACTERIZE!$I$3)=0,0,CEILING(CHARACTERIZE!$E$3/(AF61*CHARACTERIZE!$I$3),1)*$B$7)</f>
        <v>#N/A</v>
      </c>
      <c r="R61" s="17" t="e">
        <f>ROUND(Q61*E61*AG61/CHARACTERIZE!$M$3/$B$7, PREFERENCES!$D$5)</f>
        <v>#N/A</v>
      </c>
      <c r="S61" s="16" t="e">
        <f>ROUND(Q61*AF61*CHARACTERIZE!$I$3/$B$7,PREFERENCES!$D$6)</f>
        <v>#N/A</v>
      </c>
      <c r="T61" s="18" t="e">
        <f>ROUND(S61/Q61,PREFERENCES!$D$6)</f>
        <v>#N/A</v>
      </c>
      <c r="U61" s="15" t="e">
        <f>IF(R61=0,0,ROUND((AF61*CHARACTERIZE!$I$3)/(E61*AG61/CHARACTERIZE!$M$3),PREFERENCES!$D$7))</f>
        <v>#N/A</v>
      </c>
      <c r="V61" s="19" t="e">
        <f t="shared" si="2"/>
        <v>#N/A</v>
      </c>
      <c r="W61" s="15" t="e">
        <f t="shared" si="13"/>
        <v>#N/A</v>
      </c>
      <c r="X61" s="15" t="e">
        <f t="shared" si="14"/>
        <v>#N/A</v>
      </c>
      <c r="Y61" s="23" t="e">
        <f t="shared" si="5"/>
        <v>#N/A</v>
      </c>
      <c r="Z61" s="15" t="e">
        <f t="shared" si="6"/>
        <v>#N/A</v>
      </c>
      <c r="AA61" s="15" t="e">
        <f t="shared" si="7"/>
        <v>#N/A</v>
      </c>
      <c r="AB61" s="22"/>
      <c r="AC61" s="4"/>
      <c r="AD61" s="3">
        <f t="shared" si="9"/>
        <v>0</v>
      </c>
      <c r="AE61" s="3" t="e">
        <f t="shared" si="10"/>
        <v>#N/A</v>
      </c>
      <c r="AF61" t="e">
        <f t="shared" si="11"/>
        <v>#N/A</v>
      </c>
      <c r="AG61" t="e">
        <f t="shared" si="12"/>
        <v>#N/A</v>
      </c>
    </row>
    <row r="62" spans="4:33">
      <c r="D62">
        <v>59</v>
      </c>
      <c r="E62" s="3">
        <v>0.17</v>
      </c>
      <c r="F62" s="17">
        <f t="shared" si="8"/>
        <v>0</v>
      </c>
      <c r="G62" s="17">
        <f t="shared" si="0"/>
        <v>0</v>
      </c>
      <c r="H62" s="21"/>
      <c r="I62" s="14" t="e">
        <f>IF(AD62=0,NA(),ROUND(AG62,PREFERENCES!$D$4))</f>
        <v>#N/A</v>
      </c>
      <c r="J62" s="14" t="e">
        <f>ROUND(E62*AG62,PREFERENCES!$D$5)</f>
        <v>#N/A</v>
      </c>
      <c r="K62" s="14" t="e">
        <f>IF(AD62=0,NA(),ROUND(AF62,PREFERENCES!$D$6))</f>
        <v>#N/A</v>
      </c>
      <c r="L62" s="14" t="e">
        <f>IF(J62=0,NA(),ROUND(AF62/J62,PREFERENCES!$D$7))</f>
        <v>#N/A</v>
      </c>
      <c r="M62" s="17" t="e">
        <f t="shared" si="1"/>
        <v>#N/A</v>
      </c>
      <c r="N62" s="14" t="e">
        <f>ROUND(IF($B$6=0,NA(),AF62/$B$6),PREFERENCES!$D$8)</f>
        <v>#N/A</v>
      </c>
      <c r="O62" s="14" t="e">
        <f>ROUND(IF(OR(K62=0,$B$6=0),NA(),$B$6/K62),PREFERENCES!$D$9)</f>
        <v>#N/A</v>
      </c>
      <c r="P62" s="14" t="e">
        <f>ROUND(IF(OR(K62=0,$B$6=0),NA(),$B$6/K62*100),PREFERENCES!$D$10)</f>
        <v>#N/A</v>
      </c>
      <c r="Q62" s="16" t="e">
        <f>IF((AF62*CHARACTERIZE!$I$3)=0,0,CEILING(CHARACTERIZE!$E$3/(AF62*CHARACTERIZE!$I$3),1)*$B$7)</f>
        <v>#N/A</v>
      </c>
      <c r="R62" s="17" t="e">
        <f>ROUND(Q62*E62*AG62/CHARACTERIZE!$M$3/$B$7, PREFERENCES!$D$5)</f>
        <v>#N/A</v>
      </c>
      <c r="S62" s="16" t="e">
        <f>ROUND(Q62*AF62*CHARACTERIZE!$I$3/$B$7,PREFERENCES!$D$6)</f>
        <v>#N/A</v>
      </c>
      <c r="T62" s="18" t="e">
        <f>ROUND(S62/Q62,PREFERENCES!$D$6)</f>
        <v>#N/A</v>
      </c>
      <c r="U62" s="15" t="e">
        <f>IF(R62=0,0,ROUND((AF62*CHARACTERIZE!$I$3)/(E62*AG62/CHARACTERIZE!$M$3),PREFERENCES!$D$7))</f>
        <v>#N/A</v>
      </c>
      <c r="V62" s="19" t="e">
        <f t="shared" si="2"/>
        <v>#N/A</v>
      </c>
      <c r="W62" s="15" t="e">
        <f t="shared" si="13"/>
        <v>#N/A</v>
      </c>
      <c r="X62" s="15" t="e">
        <f t="shared" si="14"/>
        <v>#N/A</v>
      </c>
      <c r="Y62" s="23" t="e">
        <f t="shared" si="5"/>
        <v>#N/A</v>
      </c>
      <c r="Z62" s="15" t="e">
        <f t="shared" si="6"/>
        <v>#N/A</v>
      </c>
      <c r="AA62" s="15" t="e">
        <f t="shared" si="7"/>
        <v>#N/A</v>
      </c>
      <c r="AB62" s="22"/>
      <c r="AC62" s="4"/>
      <c r="AD62" s="3">
        <f t="shared" si="9"/>
        <v>0</v>
      </c>
      <c r="AE62" s="3" t="e">
        <f t="shared" si="10"/>
        <v>#N/A</v>
      </c>
      <c r="AF62" t="e">
        <f t="shared" si="11"/>
        <v>#N/A</v>
      </c>
      <c r="AG62" t="e">
        <f t="shared" si="12"/>
        <v>#N/A</v>
      </c>
    </row>
    <row r="63" spans="4:33">
      <c r="D63">
        <v>60</v>
      </c>
      <c r="E63" s="3">
        <v>0.17499999999999999</v>
      </c>
      <c r="F63" s="17">
        <f t="shared" si="8"/>
        <v>0</v>
      </c>
      <c r="G63" s="17">
        <f t="shared" si="0"/>
        <v>0</v>
      </c>
      <c r="H63" s="21"/>
      <c r="I63" s="14" t="e">
        <f>IF(AD63=0,NA(),ROUND(AG63,PREFERENCES!$D$4))</f>
        <v>#N/A</v>
      </c>
      <c r="J63" s="14" t="e">
        <f>ROUND(E63*AG63,PREFERENCES!$D$5)</f>
        <v>#N/A</v>
      </c>
      <c r="K63" s="14" t="e">
        <f>IF(AD63=0,NA(),ROUND(AF63,PREFERENCES!$D$6))</f>
        <v>#N/A</v>
      </c>
      <c r="L63" s="14" t="e">
        <f>IF(J63=0,NA(),ROUND(AF63/J63,PREFERENCES!$D$7))</f>
        <v>#N/A</v>
      </c>
      <c r="M63" s="17" t="e">
        <f t="shared" si="1"/>
        <v>#N/A</v>
      </c>
      <c r="N63" s="14" t="e">
        <f>ROUND(IF($B$6=0,NA(),AF63/$B$6),PREFERENCES!$D$8)</f>
        <v>#N/A</v>
      </c>
      <c r="O63" s="14" t="e">
        <f>ROUND(IF(OR(K63=0,$B$6=0),NA(),$B$6/K63),PREFERENCES!$D$9)</f>
        <v>#N/A</v>
      </c>
      <c r="P63" s="14" t="e">
        <f>ROUND(IF(OR(K63=0,$B$6=0),NA(),$B$6/K63*100),PREFERENCES!$D$10)</f>
        <v>#N/A</v>
      </c>
      <c r="Q63" s="16" t="e">
        <f>IF((AF63*CHARACTERIZE!$I$3)=0,0,CEILING(CHARACTERIZE!$E$3/(AF63*CHARACTERIZE!$I$3),1)*$B$7)</f>
        <v>#N/A</v>
      </c>
      <c r="R63" s="17" t="e">
        <f>ROUND(Q63*E63*AG63/CHARACTERIZE!$M$3/$B$7, PREFERENCES!$D$5)</f>
        <v>#N/A</v>
      </c>
      <c r="S63" s="16" t="e">
        <f>ROUND(Q63*AF63*CHARACTERIZE!$I$3/$B$7,PREFERENCES!$D$6)</f>
        <v>#N/A</v>
      </c>
      <c r="T63" s="18" t="e">
        <f>ROUND(S63/Q63,PREFERENCES!$D$6)</f>
        <v>#N/A</v>
      </c>
      <c r="U63" s="15" t="e">
        <f>IF(R63=0,0,ROUND((AF63*CHARACTERIZE!$I$3)/(E63*AG63/CHARACTERIZE!$M$3),PREFERENCES!$D$7))</f>
        <v>#N/A</v>
      </c>
      <c r="V63" s="19" t="e">
        <f t="shared" si="2"/>
        <v>#N/A</v>
      </c>
      <c r="W63" s="15" t="e">
        <f t="shared" si="13"/>
        <v>#N/A</v>
      </c>
      <c r="X63" s="15" t="e">
        <f t="shared" si="14"/>
        <v>#N/A</v>
      </c>
      <c r="Y63" s="23" t="e">
        <f t="shared" si="5"/>
        <v>#N/A</v>
      </c>
      <c r="Z63" s="15" t="e">
        <f t="shared" si="6"/>
        <v>#N/A</v>
      </c>
      <c r="AA63" s="15" t="e">
        <f t="shared" si="7"/>
        <v>#N/A</v>
      </c>
      <c r="AB63" s="22"/>
      <c r="AC63" s="4"/>
      <c r="AD63" s="3">
        <f t="shared" si="9"/>
        <v>0</v>
      </c>
      <c r="AE63" s="3" t="e">
        <f t="shared" si="10"/>
        <v>#N/A</v>
      </c>
      <c r="AF63" t="e">
        <f t="shared" si="11"/>
        <v>#N/A</v>
      </c>
      <c r="AG63" t="e">
        <f t="shared" si="12"/>
        <v>#N/A</v>
      </c>
    </row>
    <row r="64" spans="4:33">
      <c r="D64">
        <v>61</v>
      </c>
      <c r="E64" s="3">
        <v>0.18</v>
      </c>
      <c r="F64" s="17">
        <f t="shared" si="8"/>
        <v>0</v>
      </c>
      <c r="G64" s="17">
        <f t="shared" si="0"/>
        <v>0</v>
      </c>
      <c r="H64" s="21"/>
      <c r="I64" s="14" t="e">
        <f>IF(AD64=0,NA(),ROUND(AG64,PREFERENCES!$D$4))</f>
        <v>#N/A</v>
      </c>
      <c r="J64" s="14" t="e">
        <f>ROUND(E64*AG64,PREFERENCES!$D$5)</f>
        <v>#N/A</v>
      </c>
      <c r="K64" s="14" t="e">
        <f>IF(AD64=0,NA(),ROUND(AF64,PREFERENCES!$D$6))</f>
        <v>#N/A</v>
      </c>
      <c r="L64" s="14" t="e">
        <f>IF(J64=0,NA(),ROUND(AF64/J64,PREFERENCES!$D$7))</f>
        <v>#N/A</v>
      </c>
      <c r="M64" s="17" t="e">
        <f t="shared" si="1"/>
        <v>#N/A</v>
      </c>
      <c r="N64" s="14" t="e">
        <f>ROUND(IF($B$6=0,NA(),AF64/$B$6),PREFERENCES!$D$8)</f>
        <v>#N/A</v>
      </c>
      <c r="O64" s="14" t="e">
        <f>ROUND(IF(OR(K64=0,$B$6=0),NA(),$B$6/K64),PREFERENCES!$D$9)</f>
        <v>#N/A</v>
      </c>
      <c r="P64" s="14" t="e">
        <f>ROUND(IF(OR(K64=0,$B$6=0),NA(),$B$6/K64*100),PREFERENCES!$D$10)</f>
        <v>#N/A</v>
      </c>
      <c r="Q64" s="16" t="e">
        <f>IF((AF64*CHARACTERIZE!$I$3)=0,0,CEILING(CHARACTERIZE!$E$3/(AF64*CHARACTERIZE!$I$3),1)*$B$7)</f>
        <v>#N/A</v>
      </c>
      <c r="R64" s="17" t="e">
        <f>ROUND(Q64*E64*AG64/CHARACTERIZE!$M$3/$B$7, PREFERENCES!$D$5)</f>
        <v>#N/A</v>
      </c>
      <c r="S64" s="16" t="e">
        <f>ROUND(Q64*AF64*CHARACTERIZE!$I$3/$B$7,PREFERENCES!$D$6)</f>
        <v>#N/A</v>
      </c>
      <c r="T64" s="18" t="e">
        <f>ROUND(S64/Q64,PREFERENCES!$D$6)</f>
        <v>#N/A</v>
      </c>
      <c r="U64" s="15" t="e">
        <f>IF(R64=0,0,ROUND((AF64*CHARACTERIZE!$I$3)/(E64*AG64/CHARACTERIZE!$M$3),PREFERENCES!$D$7))</f>
        <v>#N/A</v>
      </c>
      <c r="V64" s="19" t="e">
        <f t="shared" si="2"/>
        <v>#N/A</v>
      </c>
      <c r="W64" s="15" t="e">
        <f t="shared" si="13"/>
        <v>#N/A</v>
      </c>
      <c r="X64" s="15" t="e">
        <f t="shared" si="14"/>
        <v>#N/A</v>
      </c>
      <c r="Y64" s="23" t="e">
        <f t="shared" si="5"/>
        <v>#N/A</v>
      </c>
      <c r="Z64" s="15" t="e">
        <f t="shared" si="6"/>
        <v>#N/A</v>
      </c>
      <c r="AA64" s="15" t="e">
        <f t="shared" si="7"/>
        <v>#N/A</v>
      </c>
      <c r="AB64" s="22"/>
      <c r="AC64" s="4"/>
      <c r="AD64" s="3">
        <f t="shared" si="9"/>
        <v>0</v>
      </c>
      <c r="AE64" s="3" t="e">
        <f t="shared" si="10"/>
        <v>#N/A</v>
      </c>
      <c r="AF64" t="e">
        <f t="shared" si="11"/>
        <v>#N/A</v>
      </c>
      <c r="AG64" t="e">
        <f t="shared" si="12"/>
        <v>#N/A</v>
      </c>
    </row>
    <row r="65" spans="4:33">
      <c r="D65">
        <v>62</v>
      </c>
      <c r="E65" s="3">
        <v>0.19</v>
      </c>
      <c r="F65" s="17">
        <f t="shared" si="8"/>
        <v>0</v>
      </c>
      <c r="G65" s="17">
        <f t="shared" si="0"/>
        <v>0</v>
      </c>
      <c r="H65" s="21"/>
      <c r="I65" s="14" t="e">
        <f>IF(AD65=0,NA(),ROUND(AG65,PREFERENCES!$D$4))</f>
        <v>#N/A</v>
      </c>
      <c r="J65" s="14" t="e">
        <f>ROUND(E65*AG65,PREFERENCES!$D$5)</f>
        <v>#N/A</v>
      </c>
      <c r="K65" s="14" t="e">
        <f>IF(AD65=0,NA(),ROUND(AF65,PREFERENCES!$D$6))</f>
        <v>#N/A</v>
      </c>
      <c r="L65" s="14" t="e">
        <f>IF(J65=0,NA(),ROUND(AF65/J65,PREFERENCES!$D$7))</f>
        <v>#N/A</v>
      </c>
      <c r="M65" s="17" t="e">
        <f t="shared" si="1"/>
        <v>#N/A</v>
      </c>
      <c r="N65" s="14" t="e">
        <f>ROUND(IF($B$6=0,NA(),AF65/$B$6),PREFERENCES!$D$8)</f>
        <v>#N/A</v>
      </c>
      <c r="O65" s="14" t="e">
        <f>ROUND(IF(OR(K65=0,$B$6=0),NA(),$B$6/K65),PREFERENCES!$D$9)</f>
        <v>#N/A</v>
      </c>
      <c r="P65" s="14" t="e">
        <f>ROUND(IF(OR(K65=0,$B$6=0),NA(),$B$6/K65*100),PREFERENCES!$D$10)</f>
        <v>#N/A</v>
      </c>
      <c r="Q65" s="16" t="e">
        <f>IF((AF65*CHARACTERIZE!$I$3)=0,0,CEILING(CHARACTERIZE!$E$3/(AF65*CHARACTERIZE!$I$3),1)*$B$7)</f>
        <v>#N/A</v>
      </c>
      <c r="R65" s="17" t="e">
        <f>ROUND(Q65*E65*AG65/CHARACTERIZE!$M$3/$B$7, PREFERENCES!$D$5)</f>
        <v>#N/A</v>
      </c>
      <c r="S65" s="16" t="e">
        <f>ROUND(Q65*AF65*CHARACTERIZE!$I$3/$B$7,PREFERENCES!$D$6)</f>
        <v>#N/A</v>
      </c>
      <c r="T65" s="18" t="e">
        <f>ROUND(S65/Q65,PREFERENCES!$D$6)</f>
        <v>#N/A</v>
      </c>
      <c r="U65" s="15" t="e">
        <f>IF(R65=0,0,ROUND((AF65*CHARACTERIZE!$I$3)/(E65*AG65/CHARACTERIZE!$M$3),PREFERENCES!$D$7))</f>
        <v>#N/A</v>
      </c>
      <c r="V65" s="19" t="e">
        <f t="shared" si="2"/>
        <v>#N/A</v>
      </c>
      <c r="W65" s="15" t="e">
        <f t="shared" si="13"/>
        <v>#N/A</v>
      </c>
      <c r="X65" s="15" t="e">
        <f t="shared" si="14"/>
        <v>#N/A</v>
      </c>
      <c r="Y65" s="23" t="e">
        <f t="shared" si="5"/>
        <v>#N/A</v>
      </c>
      <c r="Z65" s="15" t="e">
        <f t="shared" si="6"/>
        <v>#N/A</v>
      </c>
      <c r="AA65" s="15" t="e">
        <f t="shared" si="7"/>
        <v>#N/A</v>
      </c>
      <c r="AB65" s="22"/>
      <c r="AC65" s="4"/>
      <c r="AD65" s="3">
        <f t="shared" si="9"/>
        <v>0</v>
      </c>
      <c r="AE65" s="3" t="e">
        <f t="shared" si="10"/>
        <v>#N/A</v>
      </c>
      <c r="AF65" t="e">
        <f t="shared" si="11"/>
        <v>#N/A</v>
      </c>
      <c r="AG65" t="e">
        <f t="shared" si="12"/>
        <v>#N/A</v>
      </c>
    </row>
    <row r="66" spans="4:33">
      <c r="D66">
        <v>63</v>
      </c>
      <c r="E66" s="3">
        <v>0.2</v>
      </c>
      <c r="F66" s="17">
        <f t="shared" si="8"/>
        <v>0</v>
      </c>
      <c r="G66" s="17">
        <f t="shared" si="0"/>
        <v>0</v>
      </c>
      <c r="H66" s="21"/>
      <c r="I66" s="14" t="e">
        <f>IF(AD66=0,NA(),ROUND(AG66,PREFERENCES!$D$4))</f>
        <v>#N/A</v>
      </c>
      <c r="J66" s="14" t="e">
        <f>ROUND(E66*AG66,PREFERENCES!$D$5)</f>
        <v>#N/A</v>
      </c>
      <c r="K66" s="14" t="e">
        <f>IF(AD66=0,NA(),ROUND(AF66,PREFERENCES!$D$6))</f>
        <v>#N/A</v>
      </c>
      <c r="L66" s="14" t="e">
        <f>IF(J66=0,NA(),ROUND(AF66/J66,PREFERENCES!$D$7))</f>
        <v>#N/A</v>
      </c>
      <c r="M66" s="17" t="e">
        <f t="shared" si="1"/>
        <v>#N/A</v>
      </c>
      <c r="N66" s="14" t="e">
        <f>ROUND(IF($B$6=0,NA(),AF66/$B$6),PREFERENCES!$D$8)</f>
        <v>#N/A</v>
      </c>
      <c r="O66" s="14" t="e">
        <f>ROUND(IF(OR(K66=0,$B$6=0),NA(),$B$6/K66),PREFERENCES!$D$9)</f>
        <v>#N/A</v>
      </c>
      <c r="P66" s="14" t="e">
        <f>ROUND(IF(OR(K66=0,$B$6=0),NA(),$B$6/K66*100),PREFERENCES!$D$10)</f>
        <v>#N/A</v>
      </c>
      <c r="Q66" s="16" t="e">
        <f>IF((AF66*CHARACTERIZE!$I$3)=0,0,CEILING(CHARACTERIZE!$E$3/(AF66*CHARACTERIZE!$I$3),1)*$B$7)</f>
        <v>#N/A</v>
      </c>
      <c r="R66" s="17" t="e">
        <f>ROUND(Q66*E66*AG66/CHARACTERIZE!$M$3/$B$7, PREFERENCES!$D$5)</f>
        <v>#N/A</v>
      </c>
      <c r="S66" s="16" t="e">
        <f>ROUND(Q66*AF66*CHARACTERIZE!$I$3/$B$7,PREFERENCES!$D$6)</f>
        <v>#N/A</v>
      </c>
      <c r="T66" s="18" t="e">
        <f>ROUND(S66/Q66,PREFERENCES!$D$6)</f>
        <v>#N/A</v>
      </c>
      <c r="U66" s="15" t="e">
        <f>IF(R66=0,0,ROUND((AF66*CHARACTERIZE!$I$3)/(E66*AG66/CHARACTERIZE!$M$3),PREFERENCES!$D$7))</f>
        <v>#N/A</v>
      </c>
      <c r="V66" s="19" t="e">
        <f t="shared" si="2"/>
        <v>#N/A</v>
      </c>
      <c r="W66" s="15" t="e">
        <f t="shared" si="13"/>
        <v>#N/A</v>
      </c>
      <c r="X66" s="15" t="e">
        <f t="shared" si="14"/>
        <v>#N/A</v>
      </c>
      <c r="Y66" s="23" t="e">
        <f t="shared" si="5"/>
        <v>#N/A</v>
      </c>
      <c r="Z66" s="15" t="e">
        <f t="shared" si="6"/>
        <v>#N/A</v>
      </c>
      <c r="AA66" s="15" t="e">
        <f t="shared" si="7"/>
        <v>#N/A</v>
      </c>
      <c r="AB66" s="22"/>
      <c r="AC66" s="4"/>
      <c r="AD66" s="3">
        <f t="shared" si="9"/>
        <v>0</v>
      </c>
      <c r="AE66" s="3" t="e">
        <f t="shared" si="10"/>
        <v>#N/A</v>
      </c>
      <c r="AF66" t="e">
        <f t="shared" si="11"/>
        <v>#N/A</v>
      </c>
      <c r="AG66" t="e">
        <f t="shared" si="12"/>
        <v>#N/A</v>
      </c>
    </row>
    <row r="67" spans="4:33">
      <c r="D67">
        <v>64</v>
      </c>
      <c r="E67" s="3">
        <v>0.21</v>
      </c>
      <c r="F67" s="17">
        <f t="shared" si="8"/>
        <v>0</v>
      </c>
      <c r="G67" s="17">
        <f t="shared" si="0"/>
        <v>0</v>
      </c>
      <c r="H67" s="21"/>
      <c r="I67" s="14" t="e">
        <f>IF(AD67=0,NA(),ROUND(AG67,PREFERENCES!$D$4))</f>
        <v>#N/A</v>
      </c>
      <c r="J67" s="14" t="e">
        <f>ROUND(E67*AG67,PREFERENCES!$D$5)</f>
        <v>#N/A</v>
      </c>
      <c r="K67" s="14" t="e">
        <f>IF(AD67=0,NA(),ROUND(AF67,PREFERENCES!$D$6))</f>
        <v>#N/A</v>
      </c>
      <c r="L67" s="14" t="e">
        <f>IF(J67=0,NA(),ROUND(AF67/J67,PREFERENCES!$D$7))</f>
        <v>#N/A</v>
      </c>
      <c r="M67" s="17" t="e">
        <f t="shared" si="1"/>
        <v>#N/A</v>
      </c>
      <c r="N67" s="14" t="e">
        <f>ROUND(IF($B$6=0,NA(),AF67/$B$6),PREFERENCES!$D$8)</f>
        <v>#N/A</v>
      </c>
      <c r="O67" s="14" t="e">
        <f>ROUND(IF(OR(K67=0,$B$6=0),NA(),$B$6/K67),PREFERENCES!$D$9)</f>
        <v>#N/A</v>
      </c>
      <c r="P67" s="14" t="e">
        <f>ROUND(IF(OR(K67=0,$B$6=0),NA(),$B$6/K67*100),PREFERENCES!$D$10)</f>
        <v>#N/A</v>
      </c>
      <c r="Q67" s="16" t="e">
        <f>IF((AF67*CHARACTERIZE!$I$3)=0,0,CEILING(CHARACTERIZE!$E$3/(AF67*CHARACTERIZE!$I$3),1)*$B$7)</f>
        <v>#N/A</v>
      </c>
      <c r="R67" s="17" t="e">
        <f>ROUND(Q67*E67*AG67/CHARACTERIZE!$M$3/$B$7, PREFERENCES!$D$5)</f>
        <v>#N/A</v>
      </c>
      <c r="S67" s="16" t="e">
        <f>ROUND(Q67*AF67*CHARACTERIZE!$I$3/$B$7,PREFERENCES!$D$6)</f>
        <v>#N/A</v>
      </c>
      <c r="T67" s="18" t="e">
        <f>ROUND(S67/Q67,PREFERENCES!$D$6)</f>
        <v>#N/A</v>
      </c>
      <c r="U67" s="15" t="e">
        <f>IF(R67=0,0,ROUND((AF67*CHARACTERIZE!$I$3)/(E67*AG67/CHARACTERIZE!$M$3),PREFERENCES!$D$7))</f>
        <v>#N/A</v>
      </c>
      <c r="V67" s="19" t="e">
        <f t="shared" si="2"/>
        <v>#N/A</v>
      </c>
      <c r="W67" s="15" t="e">
        <f t="shared" si="13"/>
        <v>#N/A</v>
      </c>
      <c r="X67" s="15" t="e">
        <f t="shared" si="14"/>
        <v>#N/A</v>
      </c>
      <c r="Y67" s="23" t="e">
        <f t="shared" si="5"/>
        <v>#N/A</v>
      </c>
      <c r="Z67" s="15" t="e">
        <f t="shared" si="6"/>
        <v>#N/A</v>
      </c>
      <c r="AA67" s="15" t="e">
        <f t="shared" si="7"/>
        <v>#N/A</v>
      </c>
      <c r="AB67" s="22"/>
      <c r="AC67" s="4"/>
      <c r="AD67" s="3">
        <f t="shared" si="9"/>
        <v>0</v>
      </c>
      <c r="AE67" s="3" t="e">
        <f t="shared" si="10"/>
        <v>#N/A</v>
      </c>
      <c r="AF67" t="e">
        <f t="shared" si="11"/>
        <v>#N/A</v>
      </c>
      <c r="AG67" t="e">
        <f t="shared" si="12"/>
        <v>#N/A</v>
      </c>
    </row>
    <row r="68" spans="4:33">
      <c r="D68">
        <v>65</v>
      </c>
      <c r="E68" s="3">
        <v>0.22</v>
      </c>
      <c r="F68" s="17">
        <f t="shared" si="8"/>
        <v>0</v>
      </c>
      <c r="G68" s="17">
        <f t="shared" ref="G68:G131" si="15">IF($E68&lt;$B$19,0,IF($E68&gt;$B$20,0,$B$22*$E68^3+$B$23*$E68^2+$B$24*$E68+$B$25))</f>
        <v>0</v>
      </c>
      <c r="H68" s="21"/>
      <c r="I68" s="14" t="e">
        <f>IF(AD68=0,NA(),ROUND(AG68,PREFERENCES!$D$4))</f>
        <v>#N/A</v>
      </c>
      <c r="J68" s="14" t="e">
        <f>ROUND(E68*AG68,PREFERENCES!$D$5)</f>
        <v>#N/A</v>
      </c>
      <c r="K68" s="14" t="e">
        <f>IF(AD68=0,NA(),ROUND(AF68,PREFERENCES!$D$6))</f>
        <v>#N/A</v>
      </c>
      <c r="L68" s="14" t="e">
        <f>IF(J68=0,NA(),ROUND(AF68/J68,PREFERENCES!$D$7))</f>
        <v>#N/A</v>
      </c>
      <c r="M68" s="17" t="e">
        <f t="shared" ref="M68:M131" si="16">IF(AD68=0,NA(),ROUND((G68*AE68),3))</f>
        <v>#N/A</v>
      </c>
      <c r="N68" s="14" t="e">
        <f>ROUND(IF($B$6=0,NA(),AF68/$B$6),PREFERENCES!$D$8)</f>
        <v>#N/A</v>
      </c>
      <c r="O68" s="14" t="e">
        <f>ROUND(IF(OR(K68=0,$B$6=0),NA(),$B$6/K68),PREFERENCES!$D$9)</f>
        <v>#N/A</v>
      </c>
      <c r="P68" s="14" t="e">
        <f>ROUND(IF(OR(K68=0,$B$6=0),NA(),$B$6/K68*100),PREFERENCES!$D$10)</f>
        <v>#N/A</v>
      </c>
      <c r="Q68" s="16" t="e">
        <f>IF((AF68*CHARACTERIZE!$I$3)=0,0,CEILING(CHARACTERIZE!$E$3/(AF68*CHARACTERIZE!$I$3),1)*$B$7)</f>
        <v>#N/A</v>
      </c>
      <c r="R68" s="17" t="e">
        <f>ROUND(Q68*E68*AG68/CHARACTERIZE!$M$3/$B$7, PREFERENCES!$D$5)</f>
        <v>#N/A</v>
      </c>
      <c r="S68" s="16" t="e">
        <f>ROUND(Q68*AF68*CHARACTERIZE!$I$3/$B$7,PREFERENCES!$D$6)</f>
        <v>#N/A</v>
      </c>
      <c r="T68" s="18" t="e">
        <f>ROUND(S68/Q68,PREFERENCES!$D$6)</f>
        <v>#N/A</v>
      </c>
      <c r="U68" s="15" t="e">
        <f>IF(R68=0,0,ROUND((AF68*CHARACTERIZE!$I$3)/(E68*AG68/CHARACTERIZE!$M$3),PREFERENCES!$D$7))</f>
        <v>#N/A</v>
      </c>
      <c r="V68" s="19" t="e">
        <f t="shared" ref="V68:V131" si="17">Q68*$B$6/$B$7</f>
        <v>#N/A</v>
      </c>
      <c r="W68" s="15" t="e">
        <f t="shared" si="13"/>
        <v>#N/A</v>
      </c>
      <c r="X68" s="15" t="e">
        <f t="shared" si="14"/>
        <v>#N/A</v>
      </c>
      <c r="Y68" s="23" t="e">
        <f t="shared" ref="Y68:Y131" si="18">IF(AF68=0,NA(),ROUND(CHOOSE($B$39,NA(),NA(),NA(),($B$14-$B$13)/J68,($B$15-$B$13)/($B$7*AD68)-($B$35/$B$7)-($B$10/$B$7)-$B$11),2))</f>
        <v>#N/A</v>
      </c>
      <c r="Z68" s="15" t="e">
        <f t="shared" ref="Z68:Z131" si="19">IF(AF68=0,NA(),ROUND(CHOOSE($B$39,NA(),NA(),NA(),EXP((LN(Y68/175.54))/-0.941),EXP((LN(Y68/175.54))/-0.941)),1))</f>
        <v>#N/A</v>
      </c>
      <c r="AA68" s="15" t="e">
        <f t="shared" ref="AA68:AA131" si="20">IF(AG68=0,NA(),ROUND(CHOOSE($B$39,NA(),NA(),NA(),Z68*645.16*0.0393700787,Z68*645.16*0.0393700787),0))</f>
        <v>#N/A</v>
      </c>
      <c r="AB68" s="22"/>
      <c r="AC68" s="4"/>
      <c r="AD68" s="3">
        <f t="shared" si="9"/>
        <v>0</v>
      </c>
      <c r="AE68" s="3" t="e">
        <f t="shared" si="10"/>
        <v>#N/A</v>
      </c>
      <c r="AF68" t="e">
        <f t="shared" si="11"/>
        <v>#N/A</v>
      </c>
      <c r="AG68" t="e">
        <f t="shared" si="12"/>
        <v>#N/A</v>
      </c>
    </row>
    <row r="69" spans="4:33">
      <c r="D69">
        <v>66</v>
      </c>
      <c r="E69">
        <v>0.23</v>
      </c>
      <c r="F69" s="17">
        <f t="shared" ref="F69:F132" si="21">IF($E69&lt;$B$19,0,IF($E69&gt;$B$20,0,$B$27*$E69^3+$B$28*$E69^2+$B$29*$E69+$B$30+$B$16))</f>
        <v>0</v>
      </c>
      <c r="G69" s="17">
        <f t="shared" si="15"/>
        <v>0</v>
      </c>
      <c r="I69" s="14" t="e">
        <f>IF(AD69=0,NA(),ROUND(AG69,PREFERENCES!$D$4))</f>
        <v>#N/A</v>
      </c>
      <c r="J69" s="14" t="e">
        <f>ROUND(E69*AG69,PREFERENCES!$D$5)</f>
        <v>#N/A</v>
      </c>
      <c r="K69" s="14" t="e">
        <f>IF(AD69=0,NA(),ROUND(AF69,PREFERENCES!$D$6))</f>
        <v>#N/A</v>
      </c>
      <c r="L69" s="14" t="e">
        <f>IF(J69=0,NA(),ROUND(AF69/J69,PREFERENCES!$D$7))</f>
        <v>#N/A</v>
      </c>
      <c r="M69" s="17" t="e">
        <f t="shared" si="16"/>
        <v>#N/A</v>
      </c>
      <c r="N69" s="14" t="e">
        <f>ROUND(IF($B$6=0,NA(),AF69/$B$6),PREFERENCES!$D$8)</f>
        <v>#N/A</v>
      </c>
      <c r="O69" s="14" t="e">
        <f>ROUND(IF(OR(K69=0,$B$6=0),NA(),$B$6/K69),PREFERENCES!$D$9)</f>
        <v>#N/A</v>
      </c>
      <c r="P69" s="14" t="e">
        <f>ROUND(IF(OR(K69=0,$B$6=0),NA(),$B$6/K69*100),PREFERENCES!$D$10)</f>
        <v>#N/A</v>
      </c>
      <c r="Q69" s="16" t="e">
        <f>IF((AF69*CHARACTERIZE!$I$3)=0,0,CEILING(CHARACTERIZE!$E$3/(AF69*CHARACTERIZE!$I$3),1)*$B$7)</f>
        <v>#N/A</v>
      </c>
      <c r="R69" s="17" t="e">
        <f>ROUND(Q69*E69*AG69/CHARACTERIZE!$M$3/$B$7, PREFERENCES!$D$5)</f>
        <v>#N/A</v>
      </c>
      <c r="S69" s="16" t="e">
        <f>ROUND(Q69*AF69*CHARACTERIZE!$I$3/$B$7,PREFERENCES!$D$6)</f>
        <v>#N/A</v>
      </c>
      <c r="T69" s="18" t="e">
        <f>ROUND(S69/Q69,PREFERENCES!$D$6)</f>
        <v>#N/A</v>
      </c>
      <c r="U69" s="15" t="e">
        <f>IF(R69=0,0,ROUND((AF69*CHARACTERIZE!$I$3)/(E69*AG69/CHARACTERIZE!$M$3),PREFERENCES!$D$7))</f>
        <v>#N/A</v>
      </c>
      <c r="V69" s="19" t="e">
        <f t="shared" si="17"/>
        <v>#N/A</v>
      </c>
      <c r="W69" s="15" t="e">
        <f t="shared" si="13"/>
        <v>#N/A</v>
      </c>
      <c r="X69" s="15" t="e">
        <f t="shared" si="14"/>
        <v>#N/A</v>
      </c>
      <c r="Y69" s="23" t="e">
        <f t="shared" si="18"/>
        <v>#N/A</v>
      </c>
      <c r="Z69" s="15" t="e">
        <f t="shared" si="19"/>
        <v>#N/A</v>
      </c>
      <c r="AA69" s="15" t="e">
        <f t="shared" si="20"/>
        <v>#N/A</v>
      </c>
      <c r="AB69" s="22"/>
      <c r="AC69" s="4"/>
      <c r="AD69" s="3">
        <f t="shared" ref="AD69:AD132" si="22">IF(F69=0,0,E69*(F69+($B$9-$B$33)*$B$34))</f>
        <v>0</v>
      </c>
      <c r="AE69" s="3" t="e">
        <f t="shared" ref="AE69:AE132" si="23">1+(W69-$B$33)*$B$32</f>
        <v>#N/A</v>
      </c>
      <c r="AF69" t="e">
        <f t="shared" ref="AF69:AF132" si="24">G69*AE69*$B$5*$B$7</f>
        <v>#N/A</v>
      </c>
      <c r="AG69" t="e">
        <f t="shared" ref="AG69:AG132" si="25">(F69+(W69-$B$33)*$B$34)*$B$7</f>
        <v>#N/A</v>
      </c>
    </row>
    <row r="70" spans="4:33">
      <c r="D70">
        <v>67</v>
      </c>
      <c r="E70">
        <v>0.24</v>
      </c>
      <c r="F70" s="17">
        <f t="shared" si="21"/>
        <v>0</v>
      </c>
      <c r="G70" s="17">
        <f t="shared" si="15"/>
        <v>0</v>
      </c>
      <c r="I70" s="14" t="e">
        <f>IF(AD70=0,NA(),ROUND(AG70,PREFERENCES!$D$4))</f>
        <v>#N/A</v>
      </c>
      <c r="J70" s="14" t="e">
        <f>ROUND(E70*AG70,PREFERENCES!$D$5)</f>
        <v>#N/A</v>
      </c>
      <c r="K70" s="14" t="e">
        <f>IF(AD70=0,NA(),ROUND(AF70,PREFERENCES!$D$6))</f>
        <v>#N/A</v>
      </c>
      <c r="L70" s="14" t="e">
        <f>IF(J70=0,NA(),ROUND(AF70/J70,PREFERENCES!$D$7))</f>
        <v>#N/A</v>
      </c>
      <c r="M70" s="17" t="e">
        <f t="shared" si="16"/>
        <v>#N/A</v>
      </c>
      <c r="N70" s="14" t="e">
        <f>ROUND(IF($B$6=0,NA(),AF70/$B$6),PREFERENCES!$D$8)</f>
        <v>#N/A</v>
      </c>
      <c r="O70" s="14" t="e">
        <f>ROUND(IF(OR(K70=0,$B$6=0),NA(),$B$6/K70),PREFERENCES!$D$9)</f>
        <v>#N/A</v>
      </c>
      <c r="P70" s="14" t="e">
        <f>ROUND(IF(OR(K70=0,$B$6=0),NA(),$B$6/K70*100),PREFERENCES!$D$10)</f>
        <v>#N/A</v>
      </c>
      <c r="Q70" s="16" t="e">
        <f>IF((AF70*CHARACTERIZE!$I$3)=0,0,CEILING(CHARACTERIZE!$E$3/(AF70*CHARACTERIZE!$I$3),1)*$B$7)</f>
        <v>#N/A</v>
      </c>
      <c r="R70" s="17" t="e">
        <f>ROUND(Q70*E70*AG70/CHARACTERIZE!$M$3/$B$7, PREFERENCES!$D$5)</f>
        <v>#N/A</v>
      </c>
      <c r="S70" s="16" t="e">
        <f>ROUND(Q70*AF70*CHARACTERIZE!$I$3/$B$7,PREFERENCES!$D$6)</f>
        <v>#N/A</v>
      </c>
      <c r="T70" s="18" t="e">
        <f>ROUND(S70/Q70,PREFERENCES!$D$6)</f>
        <v>#N/A</v>
      </c>
      <c r="U70" s="15" t="e">
        <f>IF(R70=0,0,ROUND((AF70*CHARACTERIZE!$I$3)/(E70*AG70/CHARACTERIZE!$M$3),PREFERENCES!$D$7))</f>
        <v>#N/A</v>
      </c>
      <c r="V70" s="19" t="e">
        <f t="shared" si="17"/>
        <v>#N/A</v>
      </c>
      <c r="W70" s="15" t="e">
        <f t="shared" si="13"/>
        <v>#N/A</v>
      </c>
      <c r="X70" s="15" t="e">
        <f t="shared" si="14"/>
        <v>#N/A</v>
      </c>
      <c r="Y70" s="23" t="e">
        <f t="shared" si="18"/>
        <v>#N/A</v>
      </c>
      <c r="Z70" s="15" t="e">
        <f t="shared" si="19"/>
        <v>#N/A</v>
      </c>
      <c r="AA70" s="15" t="e">
        <f t="shared" si="20"/>
        <v>#N/A</v>
      </c>
      <c r="AB70" s="22"/>
      <c r="AC70" s="4"/>
      <c r="AD70" s="3">
        <f t="shared" si="22"/>
        <v>0</v>
      </c>
      <c r="AE70" s="3" t="e">
        <f t="shared" si="23"/>
        <v>#N/A</v>
      </c>
      <c r="AF70" t="e">
        <f t="shared" si="24"/>
        <v>#N/A</v>
      </c>
      <c r="AG70" t="e">
        <f t="shared" si="25"/>
        <v>#N/A</v>
      </c>
    </row>
    <row r="71" spans="4:33">
      <c r="D71">
        <v>68</v>
      </c>
      <c r="E71">
        <v>0.25</v>
      </c>
      <c r="F71" s="17">
        <f t="shared" si="21"/>
        <v>0</v>
      </c>
      <c r="G71" s="17">
        <f t="shared" si="15"/>
        <v>0</v>
      </c>
      <c r="I71" s="14" t="e">
        <f>IF(AD71=0,NA(),ROUND(AG71,PREFERENCES!$D$4))</f>
        <v>#N/A</v>
      </c>
      <c r="J71" s="14" t="e">
        <f>ROUND(E71*AG71,PREFERENCES!$D$5)</f>
        <v>#N/A</v>
      </c>
      <c r="K71" s="14" t="e">
        <f>IF(AD71=0,NA(),ROUND(AF71,PREFERENCES!$D$6))</f>
        <v>#N/A</v>
      </c>
      <c r="L71" s="14" t="e">
        <f>IF(J71=0,NA(),ROUND(AF71/J71,PREFERENCES!$D$7))</f>
        <v>#N/A</v>
      </c>
      <c r="M71" s="17" t="e">
        <f t="shared" si="16"/>
        <v>#N/A</v>
      </c>
      <c r="N71" s="14" t="e">
        <f>ROUND(IF($B$6=0,NA(),AF71/$B$6),PREFERENCES!$D$8)</f>
        <v>#N/A</v>
      </c>
      <c r="O71" s="14" t="e">
        <f>ROUND(IF(OR(K71=0,$B$6=0),NA(),$B$6/K71),PREFERENCES!$D$9)</f>
        <v>#N/A</v>
      </c>
      <c r="P71" s="14" t="e">
        <f>ROUND(IF(OR(K71=0,$B$6=0),NA(),$B$6/K71*100),PREFERENCES!$D$10)</f>
        <v>#N/A</v>
      </c>
      <c r="Q71" s="16" t="e">
        <f>IF((AF71*CHARACTERIZE!$I$3)=0,0,CEILING(CHARACTERIZE!$E$3/(AF71*CHARACTERIZE!$I$3),1)*$B$7)</f>
        <v>#N/A</v>
      </c>
      <c r="R71" s="17" t="e">
        <f>ROUND(Q71*E71*AG71/CHARACTERIZE!$M$3/$B$7, PREFERENCES!$D$5)</f>
        <v>#N/A</v>
      </c>
      <c r="S71" s="16" t="e">
        <f>ROUND(Q71*AF71*CHARACTERIZE!$I$3/$B$7,PREFERENCES!$D$6)</f>
        <v>#N/A</v>
      </c>
      <c r="T71" s="18" t="e">
        <f>ROUND(S71/Q71,PREFERENCES!$D$6)</f>
        <v>#N/A</v>
      </c>
      <c r="U71" s="15" t="e">
        <f>IF(R71=0,0,ROUND((AF71*CHARACTERIZE!$I$3)/(E71*AG71/CHARACTERIZE!$M$3),PREFERENCES!$D$7))</f>
        <v>#N/A</v>
      </c>
      <c r="V71" s="19" t="e">
        <f t="shared" si="17"/>
        <v>#N/A</v>
      </c>
      <c r="W71" s="15" t="e">
        <f t="shared" si="13"/>
        <v>#N/A</v>
      </c>
      <c r="X71" s="15" t="e">
        <f t="shared" si="14"/>
        <v>#N/A</v>
      </c>
      <c r="Y71" s="23" t="e">
        <f t="shared" si="18"/>
        <v>#N/A</v>
      </c>
      <c r="Z71" s="15" t="e">
        <f t="shared" si="19"/>
        <v>#N/A</v>
      </c>
      <c r="AA71" s="15" t="e">
        <f t="shared" si="20"/>
        <v>#N/A</v>
      </c>
      <c r="AB71" s="22"/>
      <c r="AC71" s="4"/>
      <c r="AD71" s="3">
        <f t="shared" si="22"/>
        <v>0</v>
      </c>
      <c r="AE71" s="3" t="e">
        <f t="shared" si="23"/>
        <v>#N/A</v>
      </c>
      <c r="AF71" t="e">
        <f t="shared" si="24"/>
        <v>#N/A</v>
      </c>
      <c r="AG71" t="e">
        <f t="shared" si="25"/>
        <v>#N/A</v>
      </c>
    </row>
    <row r="72" spans="4:33">
      <c r="D72">
        <v>69</v>
      </c>
      <c r="E72">
        <v>0.26</v>
      </c>
      <c r="F72" s="17">
        <f t="shared" si="21"/>
        <v>0</v>
      </c>
      <c r="G72" s="17">
        <f t="shared" si="15"/>
        <v>0</v>
      </c>
      <c r="I72" s="14" t="e">
        <f>IF(AD72=0,NA(),ROUND(AG72,PREFERENCES!$D$4))</f>
        <v>#N/A</v>
      </c>
      <c r="J72" s="14" t="e">
        <f>ROUND(E72*AG72,PREFERENCES!$D$5)</f>
        <v>#N/A</v>
      </c>
      <c r="K72" s="14" t="e">
        <f>IF(AD72=0,NA(),ROUND(AF72,PREFERENCES!$D$6))</f>
        <v>#N/A</v>
      </c>
      <c r="L72" s="14" t="e">
        <f>IF(J72=0,NA(),ROUND(AF72/J72,PREFERENCES!$D$7))</f>
        <v>#N/A</v>
      </c>
      <c r="M72" s="17" t="e">
        <f t="shared" si="16"/>
        <v>#N/A</v>
      </c>
      <c r="N72" s="14" t="e">
        <f>ROUND(IF($B$6=0,NA(),AF72/$B$6),PREFERENCES!$D$8)</f>
        <v>#N/A</v>
      </c>
      <c r="O72" s="14" t="e">
        <f>ROUND(IF(OR(K72=0,$B$6=0),NA(),$B$6/K72),PREFERENCES!$D$9)</f>
        <v>#N/A</v>
      </c>
      <c r="P72" s="14" t="e">
        <f>ROUND(IF(OR(K72=0,$B$6=0),NA(),$B$6/K72*100),PREFERENCES!$D$10)</f>
        <v>#N/A</v>
      </c>
      <c r="Q72" s="16" t="e">
        <f>IF((AF72*CHARACTERIZE!$I$3)=0,0,CEILING(CHARACTERIZE!$E$3/(AF72*CHARACTERIZE!$I$3),1)*$B$7)</f>
        <v>#N/A</v>
      </c>
      <c r="R72" s="17" t="e">
        <f>ROUND(Q72*E72*AG72/CHARACTERIZE!$M$3/$B$7, PREFERENCES!$D$5)</f>
        <v>#N/A</v>
      </c>
      <c r="S72" s="16" t="e">
        <f>ROUND(Q72*AF72*CHARACTERIZE!$I$3/$B$7,PREFERENCES!$D$6)</f>
        <v>#N/A</v>
      </c>
      <c r="T72" s="18" t="e">
        <f>ROUND(S72/Q72,PREFERENCES!$D$6)</f>
        <v>#N/A</v>
      </c>
      <c r="U72" s="15" t="e">
        <f>IF(R72=0,0,ROUND((AF72*CHARACTERIZE!$I$3)/(E72*AG72/CHARACTERIZE!$M$3),PREFERENCES!$D$7))</f>
        <v>#N/A</v>
      </c>
      <c r="V72" s="19" t="e">
        <f t="shared" si="17"/>
        <v>#N/A</v>
      </c>
      <c r="W72" s="15" t="e">
        <f t="shared" si="13"/>
        <v>#N/A</v>
      </c>
      <c r="X72" s="15" t="e">
        <f t="shared" si="14"/>
        <v>#N/A</v>
      </c>
      <c r="Y72" s="23" t="e">
        <f t="shared" si="18"/>
        <v>#N/A</v>
      </c>
      <c r="Z72" s="15" t="e">
        <f t="shared" si="19"/>
        <v>#N/A</v>
      </c>
      <c r="AA72" s="15" t="e">
        <f t="shared" si="20"/>
        <v>#N/A</v>
      </c>
      <c r="AB72" s="22"/>
      <c r="AC72" s="4"/>
      <c r="AD72" s="3">
        <f t="shared" si="22"/>
        <v>0</v>
      </c>
      <c r="AE72" s="3" t="e">
        <f t="shared" si="23"/>
        <v>#N/A</v>
      </c>
      <c r="AF72" t="e">
        <f t="shared" si="24"/>
        <v>#N/A</v>
      </c>
      <c r="AG72" t="e">
        <f t="shared" si="25"/>
        <v>#N/A</v>
      </c>
    </row>
    <row r="73" spans="4:33">
      <c r="D73">
        <v>70</v>
      </c>
      <c r="E73">
        <v>0.27</v>
      </c>
      <c r="F73" s="17">
        <f t="shared" si="21"/>
        <v>0</v>
      </c>
      <c r="G73" s="17">
        <f t="shared" si="15"/>
        <v>0</v>
      </c>
      <c r="I73" s="14" t="e">
        <f>IF(AD73=0,NA(),ROUND(AG73,PREFERENCES!$D$4))</f>
        <v>#N/A</v>
      </c>
      <c r="J73" s="14" t="e">
        <f>ROUND(E73*AG73,PREFERENCES!$D$5)</f>
        <v>#N/A</v>
      </c>
      <c r="K73" s="14" t="e">
        <f>IF(AD73=0,NA(),ROUND(AF73,PREFERENCES!$D$6))</f>
        <v>#N/A</v>
      </c>
      <c r="L73" s="14" t="e">
        <f>IF(J73=0,NA(),ROUND(AF73/J73,PREFERENCES!$D$7))</f>
        <v>#N/A</v>
      </c>
      <c r="M73" s="17" t="e">
        <f t="shared" si="16"/>
        <v>#N/A</v>
      </c>
      <c r="N73" s="14" t="e">
        <f>ROUND(IF($B$6=0,NA(),AF73/$B$6),PREFERENCES!$D$8)</f>
        <v>#N/A</v>
      </c>
      <c r="O73" s="14" t="e">
        <f>ROUND(IF(OR(K73=0,$B$6=0),NA(),$B$6/K73),PREFERENCES!$D$9)</f>
        <v>#N/A</v>
      </c>
      <c r="P73" s="14" t="e">
        <f>ROUND(IF(OR(K73=0,$B$6=0),NA(),$B$6/K73*100),PREFERENCES!$D$10)</f>
        <v>#N/A</v>
      </c>
      <c r="Q73" s="16" t="e">
        <f>IF((AF73*CHARACTERIZE!$I$3)=0,0,CEILING(CHARACTERIZE!$E$3/(AF73*CHARACTERIZE!$I$3),1)*$B$7)</f>
        <v>#N/A</v>
      </c>
      <c r="R73" s="17" t="e">
        <f>ROUND(Q73*E73*AG73/CHARACTERIZE!$M$3/$B$7, PREFERENCES!$D$5)</f>
        <v>#N/A</v>
      </c>
      <c r="S73" s="16" t="e">
        <f>ROUND(Q73*AF73*CHARACTERIZE!$I$3/$B$7,PREFERENCES!$D$6)</f>
        <v>#N/A</v>
      </c>
      <c r="T73" s="18" t="e">
        <f>ROUND(S73/Q73,PREFERENCES!$D$6)</f>
        <v>#N/A</v>
      </c>
      <c r="U73" s="15" t="e">
        <f>IF(R73=0,0,ROUND((AF73*CHARACTERIZE!$I$3)/(E73*AG73/CHARACTERIZE!$M$3),PREFERENCES!$D$7))</f>
        <v>#N/A</v>
      </c>
      <c r="V73" s="19" t="e">
        <f t="shared" si="17"/>
        <v>#N/A</v>
      </c>
      <c r="W73" s="15" t="e">
        <f t="shared" si="13"/>
        <v>#N/A</v>
      </c>
      <c r="X73" s="15" t="e">
        <f t="shared" si="14"/>
        <v>#N/A</v>
      </c>
      <c r="Y73" s="23" t="e">
        <f t="shared" si="18"/>
        <v>#N/A</v>
      </c>
      <c r="Z73" s="15" t="e">
        <f t="shared" si="19"/>
        <v>#N/A</v>
      </c>
      <c r="AA73" s="15" t="e">
        <f t="shared" si="20"/>
        <v>#N/A</v>
      </c>
      <c r="AB73" s="22"/>
      <c r="AC73" s="4"/>
      <c r="AD73" s="3">
        <f t="shared" si="22"/>
        <v>0</v>
      </c>
      <c r="AE73" s="3" t="e">
        <f t="shared" si="23"/>
        <v>#N/A</v>
      </c>
      <c r="AF73" t="e">
        <f t="shared" si="24"/>
        <v>#N/A</v>
      </c>
      <c r="AG73" t="e">
        <f t="shared" si="25"/>
        <v>#N/A</v>
      </c>
    </row>
    <row r="74" spans="4:33">
      <c r="D74">
        <v>71</v>
      </c>
      <c r="E74">
        <v>0.28000000000000003</v>
      </c>
      <c r="F74" s="17">
        <f t="shared" si="21"/>
        <v>0</v>
      </c>
      <c r="G74" s="17">
        <f t="shared" si="15"/>
        <v>0</v>
      </c>
      <c r="I74" s="14" t="e">
        <f>IF(AD74=0,NA(),ROUND(AG74,PREFERENCES!$D$4))</f>
        <v>#N/A</v>
      </c>
      <c r="J74" s="14" t="e">
        <f>ROUND(E74*AG74,PREFERENCES!$D$5)</f>
        <v>#N/A</v>
      </c>
      <c r="K74" s="14" t="e">
        <f>IF(AD74=0,NA(),ROUND(AF74,PREFERENCES!$D$6))</f>
        <v>#N/A</v>
      </c>
      <c r="L74" s="14" t="e">
        <f>IF(J74=0,NA(),ROUND(AF74/J74,PREFERENCES!$D$7))</f>
        <v>#N/A</v>
      </c>
      <c r="M74" s="17" t="e">
        <f t="shared" si="16"/>
        <v>#N/A</v>
      </c>
      <c r="N74" s="14" t="e">
        <f>ROUND(IF($B$6=0,NA(),AF74/$B$6),PREFERENCES!$D$8)</f>
        <v>#N/A</v>
      </c>
      <c r="O74" s="14" t="e">
        <f>ROUND(IF(OR(K74=0,$B$6=0),NA(),$B$6/K74),PREFERENCES!$D$9)</f>
        <v>#N/A</v>
      </c>
      <c r="P74" s="14" t="e">
        <f>ROUND(IF(OR(K74=0,$B$6=0),NA(),$B$6/K74*100),PREFERENCES!$D$10)</f>
        <v>#N/A</v>
      </c>
      <c r="Q74" s="16" t="e">
        <f>IF((AF74*CHARACTERIZE!$I$3)=0,0,CEILING(CHARACTERIZE!$E$3/(AF74*CHARACTERIZE!$I$3),1)*$B$7)</f>
        <v>#N/A</v>
      </c>
      <c r="R74" s="17" t="e">
        <f>ROUND(Q74*E74*AG74/CHARACTERIZE!$M$3/$B$7, PREFERENCES!$D$5)</f>
        <v>#N/A</v>
      </c>
      <c r="S74" s="16" t="e">
        <f>ROUND(Q74*AF74*CHARACTERIZE!$I$3/$B$7,PREFERENCES!$D$6)</f>
        <v>#N/A</v>
      </c>
      <c r="T74" s="18" t="e">
        <f>ROUND(S74/Q74,PREFERENCES!$D$6)</f>
        <v>#N/A</v>
      </c>
      <c r="U74" s="15" t="e">
        <f>IF(R74=0,0,ROUND((AF74*CHARACTERIZE!$I$3)/(E74*AG74/CHARACTERIZE!$M$3),PREFERENCES!$D$7))</f>
        <v>#N/A</v>
      </c>
      <c r="V74" s="19" t="e">
        <f t="shared" si="17"/>
        <v>#N/A</v>
      </c>
      <c r="W74" s="15" t="e">
        <f t="shared" si="13"/>
        <v>#N/A</v>
      </c>
      <c r="X74" s="15" t="e">
        <f t="shared" si="14"/>
        <v>#N/A</v>
      </c>
      <c r="Y74" s="23" t="e">
        <f t="shared" si="18"/>
        <v>#N/A</v>
      </c>
      <c r="Z74" s="15" t="e">
        <f t="shared" si="19"/>
        <v>#N/A</v>
      </c>
      <c r="AA74" s="15" t="e">
        <f t="shared" si="20"/>
        <v>#N/A</v>
      </c>
      <c r="AB74" s="22"/>
      <c r="AC74" s="4"/>
      <c r="AD74" s="3">
        <f t="shared" si="22"/>
        <v>0</v>
      </c>
      <c r="AE74" s="3" t="e">
        <f t="shared" si="23"/>
        <v>#N/A</v>
      </c>
      <c r="AF74" t="e">
        <f t="shared" si="24"/>
        <v>#N/A</v>
      </c>
      <c r="AG74" t="e">
        <f t="shared" si="25"/>
        <v>#N/A</v>
      </c>
    </row>
    <row r="75" spans="4:33">
      <c r="D75">
        <v>72</v>
      </c>
      <c r="E75" s="3">
        <v>0.28999999999999998</v>
      </c>
      <c r="F75" s="17">
        <f t="shared" si="21"/>
        <v>0</v>
      </c>
      <c r="G75" s="17">
        <f t="shared" si="15"/>
        <v>0</v>
      </c>
      <c r="I75" s="14" t="e">
        <f>IF(AD75=0,NA(),ROUND(AG75,PREFERENCES!$D$4))</f>
        <v>#N/A</v>
      </c>
      <c r="J75" s="14" t="e">
        <f>ROUND(E75*AG75,PREFERENCES!$D$5)</f>
        <v>#N/A</v>
      </c>
      <c r="K75" s="14" t="e">
        <f>IF(AD75=0,NA(),ROUND(AF75,PREFERENCES!$D$6))</f>
        <v>#N/A</v>
      </c>
      <c r="L75" s="14" t="e">
        <f>IF(J75=0,NA(),ROUND(AF75/J75,PREFERENCES!$D$7))</f>
        <v>#N/A</v>
      </c>
      <c r="M75" s="17" t="e">
        <f t="shared" si="16"/>
        <v>#N/A</v>
      </c>
      <c r="N75" s="14" t="e">
        <f>ROUND(IF($B$6=0,NA(),AF75/$B$6),PREFERENCES!$D$8)</f>
        <v>#N/A</v>
      </c>
      <c r="O75" s="14" t="e">
        <f>ROUND(IF(OR(K75=0,$B$6=0),NA(),$B$6/K75),PREFERENCES!$D$9)</f>
        <v>#N/A</v>
      </c>
      <c r="P75" s="14" t="e">
        <f>ROUND(IF(OR(K75=0,$B$6=0),NA(),$B$6/K75*100),PREFERENCES!$D$10)</f>
        <v>#N/A</v>
      </c>
      <c r="Q75" s="16" t="e">
        <f>IF((AF75*CHARACTERIZE!$I$3)=0,0,CEILING(CHARACTERIZE!$E$3/(AF75*CHARACTERIZE!$I$3),1)*$B$7)</f>
        <v>#N/A</v>
      </c>
      <c r="R75" s="17" t="e">
        <f>ROUND(Q75*E75*AG75/CHARACTERIZE!$M$3/$B$7, PREFERENCES!$D$5)</f>
        <v>#N/A</v>
      </c>
      <c r="S75" s="16" t="e">
        <f>ROUND(Q75*AF75*CHARACTERIZE!$I$3/$B$7,PREFERENCES!$D$6)</f>
        <v>#N/A</v>
      </c>
      <c r="T75" s="18" t="e">
        <f>ROUND(S75/Q75,PREFERENCES!$D$6)</f>
        <v>#N/A</v>
      </c>
      <c r="U75" s="15" t="e">
        <f>IF(R75=0,0,ROUND((AF75*CHARACTERIZE!$I$3)/(E75*AG75/CHARACTERIZE!$M$3),PREFERENCES!$D$7))</f>
        <v>#N/A</v>
      </c>
      <c r="V75" s="19" t="e">
        <f t="shared" si="17"/>
        <v>#N/A</v>
      </c>
      <c r="W75" s="15" t="e">
        <f t="shared" si="13"/>
        <v>#N/A</v>
      </c>
      <c r="X75" s="15" t="e">
        <f t="shared" si="14"/>
        <v>#N/A</v>
      </c>
      <c r="Y75" s="23" t="e">
        <f t="shared" si="18"/>
        <v>#N/A</v>
      </c>
      <c r="Z75" s="15" t="e">
        <f t="shared" si="19"/>
        <v>#N/A</v>
      </c>
      <c r="AA75" s="15" t="e">
        <f t="shared" si="20"/>
        <v>#N/A</v>
      </c>
      <c r="AB75" s="22"/>
      <c r="AC75" s="4"/>
      <c r="AD75" s="3">
        <f t="shared" si="22"/>
        <v>0</v>
      </c>
      <c r="AE75" s="3" t="e">
        <f t="shared" si="23"/>
        <v>#N/A</v>
      </c>
      <c r="AF75" t="e">
        <f t="shared" si="24"/>
        <v>#N/A</v>
      </c>
      <c r="AG75" t="e">
        <f t="shared" si="25"/>
        <v>#N/A</v>
      </c>
    </row>
    <row r="76" spans="4:33">
      <c r="D76">
        <v>73</v>
      </c>
      <c r="E76" s="3">
        <v>0.3</v>
      </c>
      <c r="F76" s="17">
        <f t="shared" si="21"/>
        <v>0</v>
      </c>
      <c r="G76" s="17">
        <f t="shared" si="15"/>
        <v>0</v>
      </c>
      <c r="I76" s="14" t="e">
        <f>IF(AD76=0,NA(),ROUND(AG76,PREFERENCES!$D$4))</f>
        <v>#N/A</v>
      </c>
      <c r="J76" s="14" t="e">
        <f>ROUND(E76*AG76,PREFERENCES!$D$5)</f>
        <v>#N/A</v>
      </c>
      <c r="K76" s="14" t="e">
        <f>IF(AD76=0,NA(),ROUND(AF76,PREFERENCES!$D$6))</f>
        <v>#N/A</v>
      </c>
      <c r="L76" s="14" t="e">
        <f>IF(J76=0,NA(),ROUND(AF76/J76,PREFERENCES!$D$7))</f>
        <v>#N/A</v>
      </c>
      <c r="M76" s="17" t="e">
        <f t="shared" si="16"/>
        <v>#N/A</v>
      </c>
      <c r="N76" s="14" t="e">
        <f>ROUND(IF($B$6=0,NA(),AF76/$B$6),PREFERENCES!$D$8)</f>
        <v>#N/A</v>
      </c>
      <c r="O76" s="14" t="e">
        <f>ROUND(IF(OR(K76=0,$B$6=0),NA(),$B$6/K76),PREFERENCES!$D$9)</f>
        <v>#N/A</v>
      </c>
      <c r="P76" s="14" t="e">
        <f>ROUND(IF(OR(K76=0,$B$6=0),NA(),$B$6/K76*100),PREFERENCES!$D$10)</f>
        <v>#N/A</v>
      </c>
      <c r="Q76" s="16" t="e">
        <f>IF((AF76*CHARACTERIZE!$I$3)=0,0,CEILING(CHARACTERIZE!$E$3/(AF76*CHARACTERIZE!$I$3),1)*$B$7)</f>
        <v>#N/A</v>
      </c>
      <c r="R76" s="17" t="e">
        <f>ROUND(Q76*E76*AG76/CHARACTERIZE!$M$3/$B$7, PREFERENCES!$D$5)</f>
        <v>#N/A</v>
      </c>
      <c r="S76" s="16" t="e">
        <f>ROUND(Q76*AF76*CHARACTERIZE!$I$3/$B$7,PREFERENCES!$D$6)</f>
        <v>#N/A</v>
      </c>
      <c r="T76" s="18" t="e">
        <f>ROUND(S76/Q76,PREFERENCES!$D$6)</f>
        <v>#N/A</v>
      </c>
      <c r="U76" s="15" t="e">
        <f>IF(R76=0,0,ROUND((AF76*CHARACTERIZE!$I$3)/(E76*AG76/CHARACTERIZE!$M$3),PREFERENCES!$D$7))</f>
        <v>#N/A</v>
      </c>
      <c r="V76" s="19" t="e">
        <f t="shared" si="17"/>
        <v>#N/A</v>
      </c>
      <c r="W76" s="15" t="e">
        <f t="shared" si="13"/>
        <v>#N/A</v>
      </c>
      <c r="X76" s="15" t="e">
        <f t="shared" si="14"/>
        <v>#N/A</v>
      </c>
      <c r="Y76" s="23" t="e">
        <f t="shared" si="18"/>
        <v>#N/A</v>
      </c>
      <c r="Z76" s="15" t="e">
        <f t="shared" si="19"/>
        <v>#N/A</v>
      </c>
      <c r="AA76" s="15" t="e">
        <f t="shared" si="20"/>
        <v>#N/A</v>
      </c>
      <c r="AB76" s="22"/>
      <c r="AC76" s="4"/>
      <c r="AD76" s="3">
        <f t="shared" si="22"/>
        <v>0</v>
      </c>
      <c r="AE76" s="3" t="e">
        <f t="shared" si="23"/>
        <v>#N/A</v>
      </c>
      <c r="AF76" t="e">
        <f t="shared" si="24"/>
        <v>#N/A</v>
      </c>
      <c r="AG76" t="e">
        <f t="shared" si="25"/>
        <v>#N/A</v>
      </c>
    </row>
    <row r="77" spans="4:33">
      <c r="D77">
        <v>74</v>
      </c>
      <c r="E77" s="3">
        <v>0.31</v>
      </c>
      <c r="F77" s="17">
        <f t="shared" si="21"/>
        <v>0</v>
      </c>
      <c r="G77" s="17">
        <f t="shared" si="15"/>
        <v>0</v>
      </c>
      <c r="I77" s="14" t="e">
        <f>IF(AD77=0,NA(),ROUND(AG77,PREFERENCES!$D$4))</f>
        <v>#N/A</v>
      </c>
      <c r="J77" s="14" t="e">
        <f>ROUND(E77*AG77,PREFERENCES!$D$5)</f>
        <v>#N/A</v>
      </c>
      <c r="K77" s="14" t="e">
        <f>IF(AD77=0,NA(),ROUND(AF77,PREFERENCES!$D$6))</f>
        <v>#N/A</v>
      </c>
      <c r="L77" s="14" t="e">
        <f>IF(J77=0,NA(),ROUND(AF77/J77,PREFERENCES!$D$7))</f>
        <v>#N/A</v>
      </c>
      <c r="M77" s="17" t="e">
        <f t="shared" si="16"/>
        <v>#N/A</v>
      </c>
      <c r="N77" s="14" t="e">
        <f>ROUND(IF($B$6=0,NA(),AF77/$B$6),PREFERENCES!$D$8)</f>
        <v>#N/A</v>
      </c>
      <c r="O77" s="14" t="e">
        <f>ROUND(IF(OR(K77=0,$B$6=0),NA(),$B$6/K77),PREFERENCES!$D$9)</f>
        <v>#N/A</v>
      </c>
      <c r="P77" s="14" t="e">
        <f>ROUND(IF(OR(K77=0,$B$6=0),NA(),$B$6/K77*100),PREFERENCES!$D$10)</f>
        <v>#N/A</v>
      </c>
      <c r="Q77" s="16" t="e">
        <f>IF((AF77*CHARACTERIZE!$I$3)=0,0,CEILING(CHARACTERIZE!$E$3/(AF77*CHARACTERIZE!$I$3),1)*$B$7)</f>
        <v>#N/A</v>
      </c>
      <c r="R77" s="17" t="e">
        <f>ROUND(Q77*E77*AG77/CHARACTERIZE!$M$3/$B$7, PREFERENCES!$D$5)</f>
        <v>#N/A</v>
      </c>
      <c r="S77" s="16" t="e">
        <f>ROUND(Q77*AF77*CHARACTERIZE!$I$3/$B$7,PREFERENCES!$D$6)</f>
        <v>#N/A</v>
      </c>
      <c r="T77" s="18" t="e">
        <f>ROUND(S77/Q77,PREFERENCES!$D$6)</f>
        <v>#N/A</v>
      </c>
      <c r="U77" s="15" t="e">
        <f>IF(R77=0,0,ROUND((AF77*CHARACTERIZE!$I$3)/(E77*AG77/CHARACTERIZE!$M$3),PREFERENCES!$D$7))</f>
        <v>#N/A</v>
      </c>
      <c r="V77" s="19" t="e">
        <f t="shared" si="17"/>
        <v>#N/A</v>
      </c>
      <c r="W77" s="15" t="e">
        <f t="shared" si="13"/>
        <v>#N/A</v>
      </c>
      <c r="X77" s="15" t="e">
        <f t="shared" si="14"/>
        <v>#N/A</v>
      </c>
      <c r="Y77" s="23" t="e">
        <f t="shared" si="18"/>
        <v>#N/A</v>
      </c>
      <c r="Z77" s="15" t="e">
        <f t="shared" si="19"/>
        <v>#N/A</v>
      </c>
      <c r="AA77" s="15" t="e">
        <f t="shared" si="20"/>
        <v>#N/A</v>
      </c>
      <c r="AB77" s="22"/>
      <c r="AC77" s="4"/>
      <c r="AD77" s="3">
        <f t="shared" si="22"/>
        <v>0</v>
      </c>
      <c r="AE77" s="3" t="e">
        <f t="shared" si="23"/>
        <v>#N/A</v>
      </c>
      <c r="AF77" t="e">
        <f t="shared" si="24"/>
        <v>#N/A</v>
      </c>
      <c r="AG77" t="e">
        <f t="shared" si="25"/>
        <v>#N/A</v>
      </c>
    </row>
    <row r="78" spans="4:33">
      <c r="D78">
        <v>75</v>
      </c>
      <c r="E78" s="3">
        <v>0.32</v>
      </c>
      <c r="F78" s="17">
        <f t="shared" si="21"/>
        <v>0</v>
      </c>
      <c r="G78" s="17">
        <f t="shared" si="15"/>
        <v>0</v>
      </c>
      <c r="I78" s="14" t="e">
        <f>IF(AD78=0,NA(),ROUND(AG78,PREFERENCES!$D$4))</f>
        <v>#N/A</v>
      </c>
      <c r="J78" s="14" t="e">
        <f>ROUND(E78*AG78,PREFERENCES!$D$5)</f>
        <v>#N/A</v>
      </c>
      <c r="K78" s="14" t="e">
        <f>IF(AD78=0,NA(),ROUND(AF78,PREFERENCES!$D$6))</f>
        <v>#N/A</v>
      </c>
      <c r="L78" s="14" t="e">
        <f>IF(J78=0,NA(),ROUND(AF78/J78,PREFERENCES!$D$7))</f>
        <v>#N/A</v>
      </c>
      <c r="M78" s="17" t="e">
        <f t="shared" si="16"/>
        <v>#N/A</v>
      </c>
      <c r="N78" s="14" t="e">
        <f>ROUND(IF($B$6=0,NA(),AF78/$B$6),PREFERENCES!$D$8)</f>
        <v>#N/A</v>
      </c>
      <c r="O78" s="14" t="e">
        <f>ROUND(IF(OR(K78=0,$B$6=0),NA(),$B$6/K78),PREFERENCES!$D$9)</f>
        <v>#N/A</v>
      </c>
      <c r="P78" s="14" t="e">
        <f>ROUND(IF(OR(K78=0,$B$6=0),NA(),$B$6/K78*100),PREFERENCES!$D$10)</f>
        <v>#N/A</v>
      </c>
      <c r="Q78" s="16" t="e">
        <f>IF((AF78*CHARACTERIZE!$I$3)=0,0,CEILING(CHARACTERIZE!$E$3/(AF78*CHARACTERIZE!$I$3),1)*$B$7)</f>
        <v>#N/A</v>
      </c>
      <c r="R78" s="17" t="e">
        <f>ROUND(Q78*E78*AG78/CHARACTERIZE!$M$3/$B$7, PREFERENCES!$D$5)</f>
        <v>#N/A</v>
      </c>
      <c r="S78" s="16" t="e">
        <f>ROUND(Q78*AF78*CHARACTERIZE!$I$3/$B$7,PREFERENCES!$D$6)</f>
        <v>#N/A</v>
      </c>
      <c r="T78" s="18" t="e">
        <f>ROUND(S78/Q78,PREFERENCES!$D$6)</f>
        <v>#N/A</v>
      </c>
      <c r="U78" s="15" t="e">
        <f>IF(R78=0,0,ROUND((AF78*CHARACTERIZE!$I$3)/(E78*AG78/CHARACTERIZE!$M$3),PREFERENCES!$D$7))</f>
        <v>#N/A</v>
      </c>
      <c r="V78" s="19" t="e">
        <f t="shared" si="17"/>
        <v>#N/A</v>
      </c>
      <c r="W78" s="15" t="e">
        <f t="shared" si="13"/>
        <v>#N/A</v>
      </c>
      <c r="X78" s="15" t="e">
        <f t="shared" si="14"/>
        <v>#N/A</v>
      </c>
      <c r="Y78" s="23" t="e">
        <f t="shared" si="18"/>
        <v>#N/A</v>
      </c>
      <c r="Z78" s="15" t="e">
        <f t="shared" si="19"/>
        <v>#N/A</v>
      </c>
      <c r="AA78" s="15" t="e">
        <f t="shared" si="20"/>
        <v>#N/A</v>
      </c>
      <c r="AB78" s="22"/>
      <c r="AC78" s="4"/>
      <c r="AD78" s="3">
        <f t="shared" si="22"/>
        <v>0</v>
      </c>
      <c r="AE78" s="3" t="e">
        <f t="shared" si="23"/>
        <v>#N/A</v>
      </c>
      <c r="AF78" t="e">
        <f t="shared" si="24"/>
        <v>#N/A</v>
      </c>
      <c r="AG78" t="e">
        <f t="shared" si="25"/>
        <v>#N/A</v>
      </c>
    </row>
    <row r="79" spans="4:33">
      <c r="D79">
        <v>76</v>
      </c>
      <c r="E79" s="3">
        <v>0.33</v>
      </c>
      <c r="F79" s="17">
        <f t="shared" si="21"/>
        <v>0</v>
      </c>
      <c r="G79" s="17">
        <f t="shared" si="15"/>
        <v>0</v>
      </c>
      <c r="I79" s="14" t="e">
        <f>IF(AD79=0,NA(),ROUND(AG79,PREFERENCES!$D$4))</f>
        <v>#N/A</v>
      </c>
      <c r="J79" s="14" t="e">
        <f>ROUND(E79*AG79,PREFERENCES!$D$5)</f>
        <v>#N/A</v>
      </c>
      <c r="K79" s="14" t="e">
        <f>IF(AD79=0,NA(),ROUND(AF79,PREFERENCES!$D$6))</f>
        <v>#N/A</v>
      </c>
      <c r="L79" s="14" t="e">
        <f>IF(J79=0,NA(),ROUND(AF79/J79,PREFERENCES!$D$7))</f>
        <v>#N/A</v>
      </c>
      <c r="M79" s="17" t="e">
        <f t="shared" si="16"/>
        <v>#N/A</v>
      </c>
      <c r="N79" s="14" t="e">
        <f>ROUND(IF($B$6=0,NA(),AF79/$B$6),PREFERENCES!$D$8)</f>
        <v>#N/A</v>
      </c>
      <c r="O79" s="14" t="e">
        <f>ROUND(IF(OR(K79=0,$B$6=0),NA(),$B$6/K79),PREFERENCES!$D$9)</f>
        <v>#N/A</v>
      </c>
      <c r="P79" s="14" t="e">
        <f>ROUND(IF(OR(K79=0,$B$6=0),NA(),$B$6/K79*100),PREFERENCES!$D$10)</f>
        <v>#N/A</v>
      </c>
      <c r="Q79" s="16" t="e">
        <f>IF((AF79*CHARACTERIZE!$I$3)=0,0,CEILING(CHARACTERIZE!$E$3/(AF79*CHARACTERIZE!$I$3),1)*$B$7)</f>
        <v>#N/A</v>
      </c>
      <c r="R79" s="17" t="e">
        <f>ROUND(Q79*E79*AG79/CHARACTERIZE!$M$3/$B$7, PREFERENCES!$D$5)</f>
        <v>#N/A</v>
      </c>
      <c r="S79" s="16" t="e">
        <f>ROUND(Q79*AF79*CHARACTERIZE!$I$3/$B$7,PREFERENCES!$D$6)</f>
        <v>#N/A</v>
      </c>
      <c r="T79" s="18" t="e">
        <f>ROUND(S79/Q79,PREFERENCES!$D$6)</f>
        <v>#N/A</v>
      </c>
      <c r="U79" s="15" t="e">
        <f>IF(R79=0,0,ROUND((AF79*CHARACTERIZE!$I$3)/(E79*AG79/CHARACTERIZE!$M$3),PREFERENCES!$D$7))</f>
        <v>#N/A</v>
      </c>
      <c r="V79" s="19" t="e">
        <f t="shared" si="17"/>
        <v>#N/A</v>
      </c>
      <c r="W79" s="15" t="e">
        <f t="shared" si="13"/>
        <v>#N/A</v>
      </c>
      <c r="X79" s="15" t="e">
        <f t="shared" si="14"/>
        <v>#N/A</v>
      </c>
      <c r="Y79" s="23" t="e">
        <f t="shared" si="18"/>
        <v>#N/A</v>
      </c>
      <c r="Z79" s="15" t="e">
        <f t="shared" si="19"/>
        <v>#N/A</v>
      </c>
      <c r="AA79" s="15" t="e">
        <f t="shared" si="20"/>
        <v>#N/A</v>
      </c>
      <c r="AB79" s="22"/>
      <c r="AC79" s="4"/>
      <c r="AD79" s="3">
        <f t="shared" si="22"/>
        <v>0</v>
      </c>
      <c r="AE79" s="3" t="e">
        <f t="shared" si="23"/>
        <v>#N/A</v>
      </c>
      <c r="AF79" t="e">
        <f t="shared" si="24"/>
        <v>#N/A</v>
      </c>
      <c r="AG79" t="e">
        <f t="shared" si="25"/>
        <v>#N/A</v>
      </c>
    </row>
    <row r="80" spans="4:33">
      <c r="D80">
        <v>77</v>
      </c>
      <c r="E80" s="3">
        <v>0.34</v>
      </c>
      <c r="F80" s="17">
        <f t="shared" si="21"/>
        <v>0</v>
      </c>
      <c r="G80" s="17">
        <f t="shared" si="15"/>
        <v>0</v>
      </c>
      <c r="I80" s="14" t="e">
        <f>IF(AD80=0,NA(),ROUND(AG80,PREFERENCES!$D$4))</f>
        <v>#N/A</v>
      </c>
      <c r="J80" s="14" t="e">
        <f>ROUND(E80*AG80,PREFERENCES!$D$5)</f>
        <v>#N/A</v>
      </c>
      <c r="K80" s="14" t="e">
        <f>IF(AD80=0,NA(),ROUND(AF80,PREFERENCES!$D$6))</f>
        <v>#N/A</v>
      </c>
      <c r="L80" s="14" t="e">
        <f>IF(J80=0,NA(),ROUND(AF80/J80,PREFERENCES!$D$7))</f>
        <v>#N/A</v>
      </c>
      <c r="M80" s="17" t="e">
        <f t="shared" si="16"/>
        <v>#N/A</v>
      </c>
      <c r="N80" s="14" t="e">
        <f>ROUND(IF($B$6=0,NA(),AF80/$B$6),PREFERENCES!$D$8)</f>
        <v>#N/A</v>
      </c>
      <c r="O80" s="14" t="e">
        <f>ROUND(IF(OR(K80=0,$B$6=0),NA(),$B$6/K80),PREFERENCES!$D$9)</f>
        <v>#N/A</v>
      </c>
      <c r="P80" s="14" t="e">
        <f>ROUND(IF(OR(K80=0,$B$6=0),NA(),$B$6/K80*100),PREFERENCES!$D$10)</f>
        <v>#N/A</v>
      </c>
      <c r="Q80" s="16" t="e">
        <f>IF((AF80*CHARACTERIZE!$I$3)=0,0,CEILING(CHARACTERIZE!$E$3/(AF80*CHARACTERIZE!$I$3),1)*$B$7)</f>
        <v>#N/A</v>
      </c>
      <c r="R80" s="17" t="e">
        <f>ROUND(Q80*E80*AG80/CHARACTERIZE!$M$3/$B$7, PREFERENCES!$D$5)</f>
        <v>#N/A</v>
      </c>
      <c r="S80" s="16" t="e">
        <f>ROUND(Q80*AF80*CHARACTERIZE!$I$3/$B$7,PREFERENCES!$D$6)</f>
        <v>#N/A</v>
      </c>
      <c r="T80" s="18" t="e">
        <f>ROUND(S80/Q80,PREFERENCES!$D$6)</f>
        <v>#N/A</v>
      </c>
      <c r="U80" s="15" t="e">
        <f>IF(R80=0,0,ROUND((AF80*CHARACTERIZE!$I$3)/(E80*AG80/CHARACTERIZE!$M$3),PREFERENCES!$D$7))</f>
        <v>#N/A</v>
      </c>
      <c r="V80" s="19" t="e">
        <f t="shared" si="17"/>
        <v>#N/A</v>
      </c>
      <c r="W80" s="15" t="e">
        <f t="shared" si="13"/>
        <v>#N/A</v>
      </c>
      <c r="X80" s="15" t="e">
        <f t="shared" si="14"/>
        <v>#N/A</v>
      </c>
      <c r="Y80" s="23" t="e">
        <f t="shared" si="18"/>
        <v>#N/A</v>
      </c>
      <c r="Z80" s="15" t="e">
        <f t="shared" si="19"/>
        <v>#N/A</v>
      </c>
      <c r="AA80" s="15" t="e">
        <f t="shared" si="20"/>
        <v>#N/A</v>
      </c>
      <c r="AB80" s="22"/>
      <c r="AC80" s="4"/>
      <c r="AD80" s="3">
        <f t="shared" si="22"/>
        <v>0</v>
      </c>
      <c r="AE80" s="3" t="e">
        <f t="shared" si="23"/>
        <v>#N/A</v>
      </c>
      <c r="AF80" t="e">
        <f t="shared" si="24"/>
        <v>#N/A</v>
      </c>
      <c r="AG80" t="e">
        <f t="shared" si="25"/>
        <v>#N/A</v>
      </c>
    </row>
    <row r="81" spans="4:33">
      <c r="D81">
        <v>78</v>
      </c>
      <c r="E81" s="3">
        <v>0.35</v>
      </c>
      <c r="F81" s="17">
        <f t="shared" si="21"/>
        <v>0</v>
      </c>
      <c r="G81" s="17">
        <f t="shared" si="15"/>
        <v>0</v>
      </c>
      <c r="I81" s="14" t="e">
        <f>IF(AD81=0,NA(),ROUND(AG81,PREFERENCES!$D$4))</f>
        <v>#N/A</v>
      </c>
      <c r="J81" s="14" t="e">
        <f>ROUND(E81*AG81,PREFERENCES!$D$5)</f>
        <v>#N/A</v>
      </c>
      <c r="K81" s="14" t="e">
        <f>IF(AD81=0,NA(),ROUND(AF81,PREFERENCES!$D$6))</f>
        <v>#N/A</v>
      </c>
      <c r="L81" s="14" t="e">
        <f>IF(J81=0,NA(),ROUND(AF81/J81,PREFERENCES!$D$7))</f>
        <v>#N/A</v>
      </c>
      <c r="M81" s="17" t="e">
        <f t="shared" si="16"/>
        <v>#N/A</v>
      </c>
      <c r="N81" s="14" t="e">
        <f>ROUND(IF($B$6=0,NA(),AF81/$B$6),PREFERENCES!$D$8)</f>
        <v>#N/A</v>
      </c>
      <c r="O81" s="14" t="e">
        <f>ROUND(IF(OR(K81=0,$B$6=0),NA(),$B$6/K81),PREFERENCES!$D$9)</f>
        <v>#N/A</v>
      </c>
      <c r="P81" s="14" t="e">
        <f>ROUND(IF(OR(K81=0,$B$6=0),NA(),$B$6/K81*100),PREFERENCES!$D$10)</f>
        <v>#N/A</v>
      </c>
      <c r="Q81" s="16" t="e">
        <f>IF((AF81*CHARACTERIZE!$I$3)=0,0,CEILING(CHARACTERIZE!$E$3/(AF81*CHARACTERIZE!$I$3),1)*$B$7)</f>
        <v>#N/A</v>
      </c>
      <c r="R81" s="17" t="e">
        <f>ROUND(Q81*E81*AG81/CHARACTERIZE!$M$3/$B$7, PREFERENCES!$D$5)</f>
        <v>#N/A</v>
      </c>
      <c r="S81" s="16" t="e">
        <f>ROUND(Q81*AF81*CHARACTERIZE!$I$3/$B$7,PREFERENCES!$D$6)</f>
        <v>#N/A</v>
      </c>
      <c r="T81" s="18" t="e">
        <f>ROUND(S81/Q81,PREFERENCES!$D$6)</f>
        <v>#N/A</v>
      </c>
      <c r="U81" s="15" t="e">
        <f>IF(R81=0,0,ROUND((AF81*CHARACTERIZE!$I$3)/(E81*AG81/CHARACTERIZE!$M$3),PREFERENCES!$D$7))</f>
        <v>#N/A</v>
      </c>
      <c r="V81" s="19" t="e">
        <f t="shared" si="17"/>
        <v>#N/A</v>
      </c>
      <c r="W81" s="15" t="e">
        <f t="shared" si="13"/>
        <v>#N/A</v>
      </c>
      <c r="X81" s="15" t="e">
        <f t="shared" si="14"/>
        <v>#N/A</v>
      </c>
      <c r="Y81" s="23" t="e">
        <f t="shared" si="18"/>
        <v>#N/A</v>
      </c>
      <c r="Z81" s="15" t="e">
        <f t="shared" si="19"/>
        <v>#N/A</v>
      </c>
      <c r="AA81" s="15" t="e">
        <f t="shared" si="20"/>
        <v>#N/A</v>
      </c>
      <c r="AB81" s="22"/>
      <c r="AC81" s="4"/>
      <c r="AD81" s="3">
        <f t="shared" si="22"/>
        <v>0</v>
      </c>
      <c r="AE81" s="3" t="e">
        <f t="shared" si="23"/>
        <v>#N/A</v>
      </c>
      <c r="AF81" t="e">
        <f t="shared" si="24"/>
        <v>#N/A</v>
      </c>
      <c r="AG81" t="e">
        <f t="shared" si="25"/>
        <v>#N/A</v>
      </c>
    </row>
    <row r="82" spans="4:33">
      <c r="D82">
        <v>79</v>
      </c>
      <c r="E82" s="3">
        <v>0.36</v>
      </c>
      <c r="F82" s="17">
        <f t="shared" si="21"/>
        <v>0</v>
      </c>
      <c r="G82" s="17">
        <f t="shared" si="15"/>
        <v>0</v>
      </c>
      <c r="I82" s="14" t="e">
        <f>IF(AD82=0,NA(),ROUND(AG82,PREFERENCES!$D$4))</f>
        <v>#N/A</v>
      </c>
      <c r="J82" s="14" t="e">
        <f>ROUND(E82*AG82,PREFERENCES!$D$5)</f>
        <v>#N/A</v>
      </c>
      <c r="K82" s="14" t="e">
        <f>IF(AD82=0,NA(),ROUND(AF82,PREFERENCES!$D$6))</f>
        <v>#N/A</v>
      </c>
      <c r="L82" s="14" t="e">
        <f>IF(J82=0,NA(),ROUND(AF82/J82,PREFERENCES!$D$7))</f>
        <v>#N/A</v>
      </c>
      <c r="M82" s="17" t="e">
        <f t="shared" si="16"/>
        <v>#N/A</v>
      </c>
      <c r="N82" s="14" t="e">
        <f>ROUND(IF($B$6=0,NA(),AF82/$B$6),PREFERENCES!$D$8)</f>
        <v>#N/A</v>
      </c>
      <c r="O82" s="14" t="e">
        <f>ROUND(IF(OR(K82=0,$B$6=0),NA(),$B$6/K82),PREFERENCES!$D$9)</f>
        <v>#N/A</v>
      </c>
      <c r="P82" s="14" t="e">
        <f>ROUND(IF(OR(K82=0,$B$6=0),NA(),$B$6/K82*100),PREFERENCES!$D$10)</f>
        <v>#N/A</v>
      </c>
      <c r="Q82" s="16" t="e">
        <f>IF((AF82*CHARACTERIZE!$I$3)=0,0,CEILING(CHARACTERIZE!$E$3/(AF82*CHARACTERIZE!$I$3),1)*$B$7)</f>
        <v>#N/A</v>
      </c>
      <c r="R82" s="17" t="e">
        <f>ROUND(Q82*E82*AG82/CHARACTERIZE!$M$3/$B$7, PREFERENCES!$D$5)</f>
        <v>#N/A</v>
      </c>
      <c r="S82" s="16" t="e">
        <f>ROUND(Q82*AF82*CHARACTERIZE!$I$3/$B$7,PREFERENCES!$D$6)</f>
        <v>#N/A</v>
      </c>
      <c r="T82" s="18" t="e">
        <f>ROUND(S82/Q82,PREFERENCES!$D$6)</f>
        <v>#N/A</v>
      </c>
      <c r="U82" s="15" t="e">
        <f>IF(R82=0,0,ROUND((AF82*CHARACTERIZE!$I$3)/(E82*AG82/CHARACTERIZE!$M$3),PREFERENCES!$D$7))</f>
        <v>#N/A</v>
      </c>
      <c r="V82" s="19" t="e">
        <f t="shared" si="17"/>
        <v>#N/A</v>
      </c>
      <c r="W82" s="15" t="e">
        <f t="shared" si="13"/>
        <v>#N/A</v>
      </c>
      <c r="X82" s="15" t="e">
        <f t="shared" si="14"/>
        <v>#N/A</v>
      </c>
      <c r="Y82" s="23" t="e">
        <f t="shared" si="18"/>
        <v>#N/A</v>
      </c>
      <c r="Z82" s="15" t="e">
        <f t="shared" si="19"/>
        <v>#N/A</v>
      </c>
      <c r="AA82" s="15" t="e">
        <f t="shared" si="20"/>
        <v>#N/A</v>
      </c>
      <c r="AB82" s="22"/>
      <c r="AC82" s="4"/>
      <c r="AD82" s="3">
        <f t="shared" si="22"/>
        <v>0</v>
      </c>
      <c r="AE82" s="3" t="e">
        <f t="shared" si="23"/>
        <v>#N/A</v>
      </c>
      <c r="AF82" t="e">
        <f t="shared" si="24"/>
        <v>#N/A</v>
      </c>
      <c r="AG82" t="e">
        <f t="shared" si="25"/>
        <v>#N/A</v>
      </c>
    </row>
    <row r="83" spans="4:33">
      <c r="D83">
        <v>80</v>
      </c>
      <c r="E83" s="3">
        <v>0.37</v>
      </c>
      <c r="F83" s="17">
        <f t="shared" si="21"/>
        <v>0</v>
      </c>
      <c r="G83" s="17">
        <f t="shared" si="15"/>
        <v>0</v>
      </c>
      <c r="I83" s="14" t="e">
        <f>IF(AD83=0,NA(),ROUND(AG83,PREFERENCES!$D$4))</f>
        <v>#N/A</v>
      </c>
      <c r="J83" s="14" t="e">
        <f>ROUND(E83*AG83,PREFERENCES!$D$5)</f>
        <v>#N/A</v>
      </c>
      <c r="K83" s="14" t="e">
        <f>IF(AD83=0,NA(),ROUND(AF83,PREFERENCES!$D$6))</f>
        <v>#N/A</v>
      </c>
      <c r="L83" s="14" t="e">
        <f>IF(J83=0,NA(),ROUND(AF83/J83,PREFERENCES!$D$7))</f>
        <v>#N/A</v>
      </c>
      <c r="M83" s="17" t="e">
        <f t="shared" si="16"/>
        <v>#N/A</v>
      </c>
      <c r="N83" s="14" t="e">
        <f>ROUND(IF($B$6=0,NA(),AF83/$B$6),PREFERENCES!$D$8)</f>
        <v>#N/A</v>
      </c>
      <c r="O83" s="14" t="e">
        <f>ROUND(IF(OR(K83=0,$B$6=0),NA(),$B$6/K83),PREFERENCES!$D$9)</f>
        <v>#N/A</v>
      </c>
      <c r="P83" s="14" t="e">
        <f>ROUND(IF(OR(K83=0,$B$6=0),NA(),$B$6/K83*100),PREFERENCES!$D$10)</f>
        <v>#N/A</v>
      </c>
      <c r="Q83" s="16" t="e">
        <f>IF((AF83*CHARACTERIZE!$I$3)=0,0,CEILING(CHARACTERIZE!$E$3/(AF83*CHARACTERIZE!$I$3),1)*$B$7)</f>
        <v>#N/A</v>
      </c>
      <c r="R83" s="17" t="e">
        <f>ROUND(Q83*E83*AG83/CHARACTERIZE!$M$3/$B$7, PREFERENCES!$D$5)</f>
        <v>#N/A</v>
      </c>
      <c r="S83" s="16" t="e">
        <f>ROUND(Q83*AF83*CHARACTERIZE!$I$3/$B$7,PREFERENCES!$D$6)</f>
        <v>#N/A</v>
      </c>
      <c r="T83" s="18" t="e">
        <f>ROUND(S83/Q83,PREFERENCES!$D$6)</f>
        <v>#N/A</v>
      </c>
      <c r="U83" s="15" t="e">
        <f>IF(R83=0,0,ROUND((AF83*CHARACTERIZE!$I$3)/(E83*AG83/CHARACTERIZE!$M$3),PREFERENCES!$D$7))</f>
        <v>#N/A</v>
      </c>
      <c r="V83" s="19" t="e">
        <f t="shared" si="17"/>
        <v>#N/A</v>
      </c>
      <c r="W83" s="15" t="e">
        <f t="shared" si="13"/>
        <v>#N/A</v>
      </c>
      <c r="X83" s="15" t="e">
        <f t="shared" si="14"/>
        <v>#N/A</v>
      </c>
      <c r="Y83" s="23" t="e">
        <f t="shared" si="18"/>
        <v>#N/A</v>
      </c>
      <c r="Z83" s="15" t="e">
        <f t="shared" si="19"/>
        <v>#N/A</v>
      </c>
      <c r="AA83" s="15" t="e">
        <f t="shared" si="20"/>
        <v>#N/A</v>
      </c>
      <c r="AB83" s="22"/>
      <c r="AC83" s="4"/>
      <c r="AD83" s="3">
        <f t="shared" si="22"/>
        <v>0</v>
      </c>
      <c r="AE83" s="3" t="e">
        <f t="shared" si="23"/>
        <v>#N/A</v>
      </c>
      <c r="AF83" t="e">
        <f t="shared" si="24"/>
        <v>#N/A</v>
      </c>
      <c r="AG83" t="e">
        <f t="shared" si="25"/>
        <v>#N/A</v>
      </c>
    </row>
    <row r="84" spans="4:33">
      <c r="D84">
        <v>81</v>
      </c>
      <c r="E84" s="3">
        <v>0.38</v>
      </c>
      <c r="F84" s="17">
        <f t="shared" si="21"/>
        <v>0</v>
      </c>
      <c r="G84" s="17">
        <f t="shared" si="15"/>
        <v>0</v>
      </c>
      <c r="I84" s="14" t="e">
        <f>IF(AD84=0,NA(),ROUND(AG84,PREFERENCES!$D$4))</f>
        <v>#N/A</v>
      </c>
      <c r="J84" s="14" t="e">
        <f>ROUND(E84*AG84,PREFERENCES!$D$5)</f>
        <v>#N/A</v>
      </c>
      <c r="K84" s="14" t="e">
        <f>IF(AD84=0,NA(),ROUND(AF84,PREFERENCES!$D$6))</f>
        <v>#N/A</v>
      </c>
      <c r="L84" s="14" t="e">
        <f>IF(J84=0,NA(),ROUND(AF84/J84,PREFERENCES!$D$7))</f>
        <v>#N/A</v>
      </c>
      <c r="M84" s="17" t="e">
        <f t="shared" si="16"/>
        <v>#N/A</v>
      </c>
      <c r="N84" s="14" t="e">
        <f>ROUND(IF($B$6=0,NA(),AF84/$B$6),PREFERENCES!$D$8)</f>
        <v>#N/A</v>
      </c>
      <c r="O84" s="14" t="e">
        <f>ROUND(IF(OR(K84=0,$B$6=0),NA(),$B$6/K84),PREFERENCES!$D$9)</f>
        <v>#N/A</v>
      </c>
      <c r="P84" s="14" t="e">
        <f>ROUND(IF(OR(K84=0,$B$6=0),NA(),$B$6/K84*100),PREFERENCES!$D$10)</f>
        <v>#N/A</v>
      </c>
      <c r="Q84" s="16" t="e">
        <f>IF((AF84*CHARACTERIZE!$I$3)=0,0,CEILING(CHARACTERIZE!$E$3/(AF84*CHARACTERIZE!$I$3),1)*$B$7)</f>
        <v>#N/A</v>
      </c>
      <c r="R84" s="17" t="e">
        <f>ROUND(Q84*E84*AG84/CHARACTERIZE!$M$3/$B$7, PREFERENCES!$D$5)</f>
        <v>#N/A</v>
      </c>
      <c r="S84" s="16" t="e">
        <f>ROUND(Q84*AF84*CHARACTERIZE!$I$3/$B$7,PREFERENCES!$D$6)</f>
        <v>#N/A</v>
      </c>
      <c r="T84" s="18" t="e">
        <f>ROUND(S84/Q84,PREFERENCES!$D$6)</f>
        <v>#N/A</v>
      </c>
      <c r="U84" s="15" t="e">
        <f>IF(R84=0,0,ROUND((AF84*CHARACTERIZE!$I$3)/(E84*AG84/CHARACTERIZE!$M$3),PREFERENCES!$D$7))</f>
        <v>#N/A</v>
      </c>
      <c r="V84" s="19" t="e">
        <f t="shared" si="17"/>
        <v>#N/A</v>
      </c>
      <c r="W84" s="15" t="e">
        <f t="shared" si="13"/>
        <v>#N/A</v>
      </c>
      <c r="X84" s="15" t="e">
        <f t="shared" si="14"/>
        <v>#N/A</v>
      </c>
      <c r="Y84" s="23" t="e">
        <f t="shared" si="18"/>
        <v>#N/A</v>
      </c>
      <c r="Z84" s="15" t="e">
        <f t="shared" si="19"/>
        <v>#N/A</v>
      </c>
      <c r="AA84" s="15" t="e">
        <f t="shared" si="20"/>
        <v>#N/A</v>
      </c>
      <c r="AB84" s="22"/>
      <c r="AC84" s="4"/>
      <c r="AD84" s="3">
        <f t="shared" si="22"/>
        <v>0</v>
      </c>
      <c r="AE84" s="3" t="e">
        <f t="shared" si="23"/>
        <v>#N/A</v>
      </c>
      <c r="AF84" t="e">
        <f t="shared" si="24"/>
        <v>#N/A</v>
      </c>
      <c r="AG84" t="e">
        <f t="shared" si="25"/>
        <v>#N/A</v>
      </c>
    </row>
    <row r="85" spans="4:33">
      <c r="D85">
        <v>82</v>
      </c>
      <c r="E85" s="3">
        <v>0.39</v>
      </c>
      <c r="F85" s="17">
        <f t="shared" si="21"/>
        <v>0</v>
      </c>
      <c r="G85" s="17">
        <f t="shared" si="15"/>
        <v>0</v>
      </c>
      <c r="I85" s="14" t="e">
        <f>IF(AD85=0,NA(),ROUND(AG85,PREFERENCES!$D$4))</f>
        <v>#N/A</v>
      </c>
      <c r="J85" s="14" t="e">
        <f>ROUND(E85*AG85,PREFERENCES!$D$5)</f>
        <v>#N/A</v>
      </c>
      <c r="K85" s="14" t="e">
        <f>IF(AD85=0,NA(),ROUND(AF85,PREFERENCES!$D$6))</f>
        <v>#N/A</v>
      </c>
      <c r="L85" s="14" t="e">
        <f>IF(J85=0,NA(),ROUND(AF85/J85,PREFERENCES!$D$7))</f>
        <v>#N/A</v>
      </c>
      <c r="M85" s="17" t="e">
        <f t="shared" si="16"/>
        <v>#N/A</v>
      </c>
      <c r="N85" s="14" t="e">
        <f>ROUND(IF($B$6=0,NA(),AF85/$B$6),PREFERENCES!$D$8)</f>
        <v>#N/A</v>
      </c>
      <c r="O85" s="14" t="e">
        <f>ROUND(IF(OR(K85=0,$B$6=0),NA(),$B$6/K85),PREFERENCES!$D$9)</f>
        <v>#N/A</v>
      </c>
      <c r="P85" s="14" t="e">
        <f>ROUND(IF(OR(K85=0,$B$6=0),NA(),$B$6/K85*100),PREFERENCES!$D$10)</f>
        <v>#N/A</v>
      </c>
      <c r="Q85" s="16" t="e">
        <f>IF((AF85*CHARACTERIZE!$I$3)=0,0,CEILING(CHARACTERIZE!$E$3/(AF85*CHARACTERIZE!$I$3),1)*$B$7)</f>
        <v>#N/A</v>
      </c>
      <c r="R85" s="17" t="e">
        <f>ROUND(Q85*E85*AG85/CHARACTERIZE!$M$3/$B$7, PREFERENCES!$D$5)</f>
        <v>#N/A</v>
      </c>
      <c r="S85" s="16" t="e">
        <f>ROUND(Q85*AF85*CHARACTERIZE!$I$3/$B$7,PREFERENCES!$D$6)</f>
        <v>#N/A</v>
      </c>
      <c r="T85" s="18" t="e">
        <f>ROUND(S85/Q85,PREFERENCES!$D$6)</f>
        <v>#N/A</v>
      </c>
      <c r="U85" s="15" t="e">
        <f>IF(R85=0,0,ROUND((AF85*CHARACTERIZE!$I$3)/(E85*AG85/CHARACTERIZE!$M$3),PREFERENCES!$D$7))</f>
        <v>#N/A</v>
      </c>
      <c r="V85" s="19" t="e">
        <f t="shared" si="17"/>
        <v>#N/A</v>
      </c>
      <c r="W85" s="15" t="e">
        <f t="shared" si="13"/>
        <v>#N/A</v>
      </c>
      <c r="X85" s="15" t="e">
        <f t="shared" si="14"/>
        <v>#N/A</v>
      </c>
      <c r="Y85" s="23" t="e">
        <f t="shared" si="18"/>
        <v>#N/A</v>
      </c>
      <c r="Z85" s="15" t="e">
        <f t="shared" si="19"/>
        <v>#N/A</v>
      </c>
      <c r="AA85" s="15" t="e">
        <f t="shared" si="20"/>
        <v>#N/A</v>
      </c>
      <c r="AB85" s="22"/>
      <c r="AC85" s="4"/>
      <c r="AD85" s="3">
        <f t="shared" si="22"/>
        <v>0</v>
      </c>
      <c r="AE85" s="3" t="e">
        <f t="shared" si="23"/>
        <v>#N/A</v>
      </c>
      <c r="AF85" t="e">
        <f t="shared" si="24"/>
        <v>#N/A</v>
      </c>
      <c r="AG85" t="e">
        <f t="shared" si="25"/>
        <v>#N/A</v>
      </c>
    </row>
    <row r="86" spans="4:33">
      <c r="D86">
        <v>83</v>
      </c>
      <c r="E86" s="3">
        <v>0.4</v>
      </c>
      <c r="F86" s="17">
        <f t="shared" si="21"/>
        <v>0</v>
      </c>
      <c r="G86" s="17">
        <f t="shared" si="15"/>
        <v>0</v>
      </c>
      <c r="I86" s="14" t="e">
        <f>IF(AD86=0,NA(),ROUND(AG86,PREFERENCES!$D$4))</f>
        <v>#N/A</v>
      </c>
      <c r="J86" s="14" t="e">
        <f>ROUND(E86*AG86,PREFERENCES!$D$5)</f>
        <v>#N/A</v>
      </c>
      <c r="K86" s="14" t="e">
        <f>IF(AD86=0,NA(),ROUND(AF86,PREFERENCES!$D$6))</f>
        <v>#N/A</v>
      </c>
      <c r="L86" s="14" t="e">
        <f>IF(J86=0,NA(),ROUND(AF86/J86,PREFERENCES!$D$7))</f>
        <v>#N/A</v>
      </c>
      <c r="M86" s="17" t="e">
        <f t="shared" si="16"/>
        <v>#N/A</v>
      </c>
      <c r="N86" s="14" t="e">
        <f>ROUND(IF($B$6=0,NA(),AF86/$B$6),PREFERENCES!$D$8)</f>
        <v>#N/A</v>
      </c>
      <c r="O86" s="14" t="e">
        <f>ROUND(IF(OR(K86=0,$B$6=0),NA(),$B$6/K86),PREFERENCES!$D$9)</f>
        <v>#N/A</v>
      </c>
      <c r="P86" s="14" t="e">
        <f>ROUND(IF(OR(K86=0,$B$6=0),NA(),$B$6/K86*100),PREFERENCES!$D$10)</f>
        <v>#N/A</v>
      </c>
      <c r="Q86" s="16" t="e">
        <f>IF((AF86*CHARACTERIZE!$I$3)=0,0,CEILING(CHARACTERIZE!$E$3/(AF86*CHARACTERIZE!$I$3),1)*$B$7)</f>
        <v>#N/A</v>
      </c>
      <c r="R86" s="17" t="e">
        <f>ROUND(Q86*E86*AG86/CHARACTERIZE!$M$3/$B$7, PREFERENCES!$D$5)</f>
        <v>#N/A</v>
      </c>
      <c r="S86" s="16" t="e">
        <f>ROUND(Q86*AF86*CHARACTERIZE!$I$3/$B$7,PREFERENCES!$D$6)</f>
        <v>#N/A</v>
      </c>
      <c r="T86" s="18" t="e">
        <f>ROUND(S86/Q86,PREFERENCES!$D$6)</f>
        <v>#N/A</v>
      </c>
      <c r="U86" s="15" t="e">
        <f>IF(R86=0,0,ROUND((AF86*CHARACTERIZE!$I$3)/(E86*AG86/CHARACTERIZE!$M$3),PREFERENCES!$D$7))</f>
        <v>#N/A</v>
      </c>
      <c r="V86" s="19" t="e">
        <f t="shared" si="17"/>
        <v>#N/A</v>
      </c>
      <c r="W86" s="15" t="e">
        <f t="shared" si="13"/>
        <v>#N/A</v>
      </c>
      <c r="X86" s="15" t="e">
        <f t="shared" si="14"/>
        <v>#N/A</v>
      </c>
      <c r="Y86" s="23" t="e">
        <f t="shared" si="18"/>
        <v>#N/A</v>
      </c>
      <c r="Z86" s="15" t="e">
        <f t="shared" si="19"/>
        <v>#N/A</v>
      </c>
      <c r="AA86" s="15" t="e">
        <f t="shared" si="20"/>
        <v>#N/A</v>
      </c>
      <c r="AB86" s="22"/>
      <c r="AC86" s="4"/>
      <c r="AD86" s="3">
        <f t="shared" si="22"/>
        <v>0</v>
      </c>
      <c r="AE86" s="3" t="e">
        <f t="shared" si="23"/>
        <v>#N/A</v>
      </c>
      <c r="AF86" t="e">
        <f t="shared" si="24"/>
        <v>#N/A</v>
      </c>
      <c r="AG86" t="e">
        <f t="shared" si="25"/>
        <v>#N/A</v>
      </c>
    </row>
    <row r="87" spans="4:33">
      <c r="D87">
        <v>84</v>
      </c>
      <c r="E87" s="3">
        <v>0.41</v>
      </c>
      <c r="F87" s="17">
        <f t="shared" si="21"/>
        <v>0</v>
      </c>
      <c r="G87" s="17">
        <f t="shared" si="15"/>
        <v>0</v>
      </c>
      <c r="I87" s="14" t="e">
        <f>IF(AD87=0,NA(),ROUND(AG87,PREFERENCES!$D$4))</f>
        <v>#N/A</v>
      </c>
      <c r="J87" s="14" t="e">
        <f>ROUND(E87*AG87,PREFERENCES!$D$5)</f>
        <v>#N/A</v>
      </c>
      <c r="K87" s="14" t="e">
        <f>IF(AD87=0,NA(),ROUND(AF87,PREFERENCES!$D$6))</f>
        <v>#N/A</v>
      </c>
      <c r="L87" s="14" t="e">
        <f>IF(J87=0,NA(),ROUND(AF87/J87,PREFERENCES!$D$7))</f>
        <v>#N/A</v>
      </c>
      <c r="M87" s="17" t="e">
        <f t="shared" si="16"/>
        <v>#N/A</v>
      </c>
      <c r="N87" s="14" t="e">
        <f>ROUND(IF($B$6=0,NA(),AF87/$B$6),PREFERENCES!$D$8)</f>
        <v>#N/A</v>
      </c>
      <c r="O87" s="14" t="e">
        <f>ROUND(IF(OR(K87=0,$B$6=0),NA(),$B$6/K87),PREFERENCES!$D$9)</f>
        <v>#N/A</v>
      </c>
      <c r="P87" s="14" t="e">
        <f>ROUND(IF(OR(K87=0,$B$6=0),NA(),$B$6/K87*100),PREFERENCES!$D$10)</f>
        <v>#N/A</v>
      </c>
      <c r="Q87" s="16" t="e">
        <f>IF((AF87*CHARACTERIZE!$I$3)=0,0,CEILING(CHARACTERIZE!$E$3/(AF87*CHARACTERIZE!$I$3),1)*$B$7)</f>
        <v>#N/A</v>
      </c>
      <c r="R87" s="17" t="e">
        <f>ROUND(Q87*E87*AG87/CHARACTERIZE!$M$3/$B$7, PREFERENCES!$D$5)</f>
        <v>#N/A</v>
      </c>
      <c r="S87" s="16" t="e">
        <f>ROUND(Q87*AF87*CHARACTERIZE!$I$3/$B$7,PREFERENCES!$D$6)</f>
        <v>#N/A</v>
      </c>
      <c r="T87" s="18" t="e">
        <f>ROUND(S87/Q87,PREFERENCES!$D$6)</f>
        <v>#N/A</v>
      </c>
      <c r="U87" s="15" t="e">
        <f>IF(R87=0,0,ROUND((AF87*CHARACTERIZE!$I$3)/(E87*AG87/CHARACTERIZE!$M$3),PREFERENCES!$D$7))</f>
        <v>#N/A</v>
      </c>
      <c r="V87" s="19" t="e">
        <f t="shared" si="17"/>
        <v>#N/A</v>
      </c>
      <c r="W87" s="15" t="e">
        <f t="shared" si="13"/>
        <v>#N/A</v>
      </c>
      <c r="X87" s="15" t="e">
        <f t="shared" si="14"/>
        <v>#N/A</v>
      </c>
      <c r="Y87" s="23" t="e">
        <f t="shared" si="18"/>
        <v>#N/A</v>
      </c>
      <c r="Z87" s="15" t="e">
        <f t="shared" si="19"/>
        <v>#N/A</v>
      </c>
      <c r="AA87" s="15" t="e">
        <f t="shared" si="20"/>
        <v>#N/A</v>
      </c>
      <c r="AB87" s="22"/>
      <c r="AC87" s="4"/>
      <c r="AD87" s="3">
        <f t="shared" si="22"/>
        <v>0</v>
      </c>
      <c r="AE87" s="3" t="e">
        <f t="shared" si="23"/>
        <v>#N/A</v>
      </c>
      <c r="AF87" t="e">
        <f t="shared" si="24"/>
        <v>#N/A</v>
      </c>
      <c r="AG87" t="e">
        <f t="shared" si="25"/>
        <v>#N/A</v>
      </c>
    </row>
    <row r="88" spans="4:33">
      <c r="D88">
        <v>85</v>
      </c>
      <c r="E88" s="3">
        <v>0.42</v>
      </c>
      <c r="F88" s="17">
        <f t="shared" si="21"/>
        <v>0</v>
      </c>
      <c r="G88" s="17">
        <f t="shared" si="15"/>
        <v>0</v>
      </c>
      <c r="I88" s="14" t="e">
        <f>IF(AD88=0,NA(),ROUND(AG88,PREFERENCES!$D$4))</f>
        <v>#N/A</v>
      </c>
      <c r="J88" s="14" t="e">
        <f>ROUND(E88*AG88,PREFERENCES!$D$5)</f>
        <v>#N/A</v>
      </c>
      <c r="K88" s="14" t="e">
        <f>IF(AD88=0,NA(),ROUND(AF88,PREFERENCES!$D$6))</f>
        <v>#N/A</v>
      </c>
      <c r="L88" s="14" t="e">
        <f>IF(J88=0,NA(),ROUND(AF88/J88,PREFERENCES!$D$7))</f>
        <v>#N/A</v>
      </c>
      <c r="M88" s="17" t="e">
        <f t="shared" si="16"/>
        <v>#N/A</v>
      </c>
      <c r="N88" s="14" t="e">
        <f>ROUND(IF($B$6=0,NA(),AF88/$B$6),PREFERENCES!$D$8)</f>
        <v>#N/A</v>
      </c>
      <c r="O88" s="14" t="e">
        <f>ROUND(IF(OR(K88=0,$B$6=0),NA(),$B$6/K88),PREFERENCES!$D$9)</f>
        <v>#N/A</v>
      </c>
      <c r="P88" s="14" t="e">
        <f>ROUND(IF(OR(K88=0,$B$6=0),NA(),$B$6/K88*100),PREFERENCES!$D$10)</f>
        <v>#N/A</v>
      </c>
      <c r="Q88" s="16" t="e">
        <f>IF((AF88*CHARACTERIZE!$I$3)=0,0,CEILING(CHARACTERIZE!$E$3/(AF88*CHARACTERIZE!$I$3),1)*$B$7)</f>
        <v>#N/A</v>
      </c>
      <c r="R88" s="17" t="e">
        <f>ROUND(Q88*E88*AG88/CHARACTERIZE!$M$3/$B$7, PREFERENCES!$D$5)</f>
        <v>#N/A</v>
      </c>
      <c r="S88" s="16" t="e">
        <f>ROUND(Q88*AF88*CHARACTERIZE!$I$3/$B$7,PREFERENCES!$D$6)</f>
        <v>#N/A</v>
      </c>
      <c r="T88" s="18" t="e">
        <f>ROUND(S88/Q88,PREFERENCES!$D$6)</f>
        <v>#N/A</v>
      </c>
      <c r="U88" s="15" t="e">
        <f>IF(R88=0,0,ROUND((AF88*CHARACTERIZE!$I$3)/(E88*AG88/CHARACTERIZE!$M$3),PREFERENCES!$D$7))</f>
        <v>#N/A</v>
      </c>
      <c r="V88" s="19" t="e">
        <f t="shared" si="17"/>
        <v>#N/A</v>
      </c>
      <c r="W88" s="15" t="e">
        <f t="shared" si="13"/>
        <v>#N/A</v>
      </c>
      <c r="X88" s="15" t="e">
        <f t="shared" si="14"/>
        <v>#N/A</v>
      </c>
      <c r="Y88" s="23" t="e">
        <f t="shared" si="18"/>
        <v>#N/A</v>
      </c>
      <c r="Z88" s="15" t="e">
        <f t="shared" si="19"/>
        <v>#N/A</v>
      </c>
      <c r="AA88" s="15" t="e">
        <f t="shared" si="20"/>
        <v>#N/A</v>
      </c>
      <c r="AB88" s="22"/>
      <c r="AC88" s="4"/>
      <c r="AD88" s="3">
        <f t="shared" si="22"/>
        <v>0</v>
      </c>
      <c r="AE88" s="3" t="e">
        <f t="shared" si="23"/>
        <v>#N/A</v>
      </c>
      <c r="AF88" t="e">
        <f t="shared" si="24"/>
        <v>#N/A</v>
      </c>
      <c r="AG88" t="e">
        <f t="shared" si="25"/>
        <v>#N/A</v>
      </c>
    </row>
    <row r="89" spans="4:33">
      <c r="D89">
        <v>86</v>
      </c>
      <c r="E89" s="3">
        <v>0.43</v>
      </c>
      <c r="F89" s="17">
        <f t="shared" si="21"/>
        <v>0</v>
      </c>
      <c r="G89" s="17">
        <f t="shared" si="15"/>
        <v>0</v>
      </c>
      <c r="I89" s="14" t="e">
        <f>IF(AD89=0,NA(),ROUND(AG89,PREFERENCES!$D$4))</f>
        <v>#N/A</v>
      </c>
      <c r="J89" s="14" t="e">
        <f>ROUND(E89*AG89,PREFERENCES!$D$5)</f>
        <v>#N/A</v>
      </c>
      <c r="K89" s="14" t="e">
        <f>IF(AD89=0,NA(),ROUND(AF89,PREFERENCES!$D$6))</f>
        <v>#N/A</v>
      </c>
      <c r="L89" s="14" t="e">
        <f>IF(J89=0,NA(),ROUND(AF89/J89,PREFERENCES!$D$7))</f>
        <v>#N/A</v>
      </c>
      <c r="M89" s="17" t="e">
        <f t="shared" si="16"/>
        <v>#N/A</v>
      </c>
      <c r="N89" s="14" t="e">
        <f>ROUND(IF($B$6=0,NA(),AF89/$B$6),PREFERENCES!$D$8)</f>
        <v>#N/A</v>
      </c>
      <c r="O89" s="14" t="e">
        <f>ROUND(IF(OR(K89=0,$B$6=0),NA(),$B$6/K89),PREFERENCES!$D$9)</f>
        <v>#N/A</v>
      </c>
      <c r="P89" s="14" t="e">
        <f>ROUND(IF(OR(K89=0,$B$6=0),NA(),$B$6/K89*100),PREFERENCES!$D$10)</f>
        <v>#N/A</v>
      </c>
      <c r="Q89" s="16" t="e">
        <f>IF((AF89*CHARACTERIZE!$I$3)=0,0,CEILING(CHARACTERIZE!$E$3/(AF89*CHARACTERIZE!$I$3),1)*$B$7)</f>
        <v>#N/A</v>
      </c>
      <c r="R89" s="17" t="e">
        <f>ROUND(Q89*E89*AG89/CHARACTERIZE!$M$3/$B$7, PREFERENCES!$D$5)</f>
        <v>#N/A</v>
      </c>
      <c r="S89" s="16" t="e">
        <f>ROUND(Q89*AF89*CHARACTERIZE!$I$3/$B$7,PREFERENCES!$D$6)</f>
        <v>#N/A</v>
      </c>
      <c r="T89" s="18" t="e">
        <f>ROUND(S89/Q89,PREFERENCES!$D$6)</f>
        <v>#N/A</v>
      </c>
      <c r="U89" s="15" t="e">
        <f>IF(R89=0,0,ROUND((AF89*CHARACTERIZE!$I$3)/(E89*AG89/CHARACTERIZE!$M$3),PREFERENCES!$D$7))</f>
        <v>#N/A</v>
      </c>
      <c r="V89" s="19" t="e">
        <f t="shared" si="17"/>
        <v>#N/A</v>
      </c>
      <c r="W89" s="15" t="e">
        <f t="shared" si="13"/>
        <v>#N/A</v>
      </c>
      <c r="X89" s="15" t="e">
        <f t="shared" si="14"/>
        <v>#N/A</v>
      </c>
      <c r="Y89" s="23" t="e">
        <f t="shared" si="18"/>
        <v>#N/A</v>
      </c>
      <c r="Z89" s="15" t="e">
        <f t="shared" si="19"/>
        <v>#N/A</v>
      </c>
      <c r="AA89" s="15" t="e">
        <f t="shared" si="20"/>
        <v>#N/A</v>
      </c>
      <c r="AB89" s="22"/>
      <c r="AC89" s="4"/>
      <c r="AD89" s="3">
        <f t="shared" si="22"/>
        <v>0</v>
      </c>
      <c r="AE89" s="3" t="e">
        <f t="shared" si="23"/>
        <v>#N/A</v>
      </c>
      <c r="AF89" t="e">
        <f t="shared" si="24"/>
        <v>#N/A</v>
      </c>
      <c r="AG89" t="e">
        <f t="shared" si="25"/>
        <v>#N/A</v>
      </c>
    </row>
    <row r="90" spans="4:33">
      <c r="D90">
        <v>87</v>
      </c>
      <c r="E90" s="3">
        <v>0.44</v>
      </c>
      <c r="F90" s="17">
        <f t="shared" si="21"/>
        <v>0</v>
      </c>
      <c r="G90" s="17">
        <f t="shared" si="15"/>
        <v>0</v>
      </c>
      <c r="I90" s="14" t="e">
        <f>IF(AD90=0,NA(),ROUND(AG90,PREFERENCES!$D$4))</f>
        <v>#N/A</v>
      </c>
      <c r="J90" s="14" t="e">
        <f>ROUND(E90*AG90,PREFERENCES!$D$5)</f>
        <v>#N/A</v>
      </c>
      <c r="K90" s="14" t="e">
        <f>IF(AD90=0,NA(),ROUND(AF90,PREFERENCES!$D$6))</f>
        <v>#N/A</v>
      </c>
      <c r="L90" s="14" t="e">
        <f>IF(J90=0,NA(),ROUND(AF90/J90,PREFERENCES!$D$7))</f>
        <v>#N/A</v>
      </c>
      <c r="M90" s="17" t="e">
        <f t="shared" si="16"/>
        <v>#N/A</v>
      </c>
      <c r="N90" s="14" t="e">
        <f>ROUND(IF($B$6=0,NA(),AF90/$B$6),PREFERENCES!$D$8)</f>
        <v>#N/A</v>
      </c>
      <c r="O90" s="14" t="e">
        <f>ROUND(IF(OR(K90=0,$B$6=0),NA(),$B$6/K90),PREFERENCES!$D$9)</f>
        <v>#N/A</v>
      </c>
      <c r="P90" s="14" t="e">
        <f>ROUND(IF(OR(K90=0,$B$6=0),NA(),$B$6/K90*100),PREFERENCES!$D$10)</f>
        <v>#N/A</v>
      </c>
      <c r="Q90" s="16" t="e">
        <f>IF((AF90*CHARACTERIZE!$I$3)=0,0,CEILING(CHARACTERIZE!$E$3/(AF90*CHARACTERIZE!$I$3),1)*$B$7)</f>
        <v>#N/A</v>
      </c>
      <c r="R90" s="17" t="e">
        <f>ROUND(Q90*E90*AG90/CHARACTERIZE!$M$3/$B$7, PREFERENCES!$D$5)</f>
        <v>#N/A</v>
      </c>
      <c r="S90" s="16" t="e">
        <f>ROUND(Q90*AF90*CHARACTERIZE!$I$3/$B$7,PREFERENCES!$D$6)</f>
        <v>#N/A</v>
      </c>
      <c r="T90" s="18" t="e">
        <f>ROUND(S90/Q90,PREFERENCES!$D$6)</f>
        <v>#N/A</v>
      </c>
      <c r="U90" s="15" t="e">
        <f>IF(R90=0,0,ROUND((AF90*CHARACTERIZE!$I$3)/(E90*AG90/CHARACTERIZE!$M$3),PREFERENCES!$D$7))</f>
        <v>#N/A</v>
      </c>
      <c r="V90" s="19" t="e">
        <f t="shared" si="17"/>
        <v>#N/A</v>
      </c>
      <c r="W90" s="15" t="e">
        <f t="shared" si="13"/>
        <v>#N/A</v>
      </c>
      <c r="X90" s="15" t="e">
        <f t="shared" si="14"/>
        <v>#N/A</v>
      </c>
      <c r="Y90" s="23" t="e">
        <f t="shared" si="18"/>
        <v>#N/A</v>
      </c>
      <c r="Z90" s="15" t="e">
        <f t="shared" si="19"/>
        <v>#N/A</v>
      </c>
      <c r="AA90" s="15" t="e">
        <f t="shared" si="20"/>
        <v>#N/A</v>
      </c>
      <c r="AB90" s="22"/>
      <c r="AC90" s="4"/>
      <c r="AD90" s="3">
        <f t="shared" si="22"/>
        <v>0</v>
      </c>
      <c r="AE90" s="3" t="e">
        <f t="shared" si="23"/>
        <v>#N/A</v>
      </c>
      <c r="AF90" t="e">
        <f t="shared" si="24"/>
        <v>#N/A</v>
      </c>
      <c r="AG90" t="e">
        <f t="shared" si="25"/>
        <v>#N/A</v>
      </c>
    </row>
    <row r="91" spans="4:33">
      <c r="D91">
        <v>88</v>
      </c>
      <c r="E91" s="3">
        <v>0.45</v>
      </c>
      <c r="F91" s="17">
        <f t="shared" si="21"/>
        <v>0</v>
      </c>
      <c r="G91" s="17">
        <f t="shared" si="15"/>
        <v>0</v>
      </c>
      <c r="I91" s="14" t="e">
        <f>IF(AD91=0,NA(),ROUND(AG91,PREFERENCES!$D$4))</f>
        <v>#N/A</v>
      </c>
      <c r="J91" s="14" t="e">
        <f>ROUND(E91*AG91,PREFERENCES!$D$5)</f>
        <v>#N/A</v>
      </c>
      <c r="K91" s="14" t="e">
        <f>IF(AD91=0,NA(),ROUND(AF91,PREFERENCES!$D$6))</f>
        <v>#N/A</v>
      </c>
      <c r="L91" s="14" t="e">
        <f>IF(J91=0,NA(),ROUND(AF91/J91,PREFERENCES!$D$7))</f>
        <v>#N/A</v>
      </c>
      <c r="M91" s="17" t="e">
        <f t="shared" si="16"/>
        <v>#N/A</v>
      </c>
      <c r="N91" s="14" t="e">
        <f>ROUND(IF($B$6=0,NA(),AF91/$B$6),PREFERENCES!$D$8)</f>
        <v>#N/A</v>
      </c>
      <c r="O91" s="14" t="e">
        <f>ROUND(IF(OR(K91=0,$B$6=0),NA(),$B$6/K91),PREFERENCES!$D$9)</f>
        <v>#N/A</v>
      </c>
      <c r="P91" s="14" t="e">
        <f>ROUND(IF(OR(K91=0,$B$6=0),NA(),$B$6/K91*100),PREFERENCES!$D$10)</f>
        <v>#N/A</v>
      </c>
      <c r="Q91" s="16" t="e">
        <f>IF((AF91*CHARACTERIZE!$I$3)=0,0,CEILING(CHARACTERIZE!$E$3/(AF91*CHARACTERIZE!$I$3),1)*$B$7)</f>
        <v>#N/A</v>
      </c>
      <c r="R91" s="17" t="e">
        <f>ROUND(Q91*E91*AG91/CHARACTERIZE!$M$3/$B$7, PREFERENCES!$D$5)</f>
        <v>#N/A</v>
      </c>
      <c r="S91" s="16" t="e">
        <f>ROUND(Q91*AF91*CHARACTERIZE!$I$3/$B$7,PREFERENCES!$D$6)</f>
        <v>#N/A</v>
      </c>
      <c r="T91" s="18" t="e">
        <f>ROUND(S91/Q91,PREFERENCES!$D$6)</f>
        <v>#N/A</v>
      </c>
      <c r="U91" s="15" t="e">
        <f>IF(R91=0,0,ROUND((AF91*CHARACTERIZE!$I$3)/(E91*AG91/CHARACTERIZE!$M$3),PREFERENCES!$D$7))</f>
        <v>#N/A</v>
      </c>
      <c r="V91" s="19" t="e">
        <f t="shared" si="17"/>
        <v>#N/A</v>
      </c>
      <c r="W91" s="15" t="e">
        <f t="shared" si="13"/>
        <v>#N/A</v>
      </c>
      <c r="X91" s="15" t="e">
        <f t="shared" si="14"/>
        <v>#N/A</v>
      </c>
      <c r="Y91" s="23" t="e">
        <f t="shared" si="18"/>
        <v>#N/A</v>
      </c>
      <c r="Z91" s="15" t="e">
        <f t="shared" si="19"/>
        <v>#N/A</v>
      </c>
      <c r="AA91" s="15" t="e">
        <f t="shared" si="20"/>
        <v>#N/A</v>
      </c>
      <c r="AB91" s="22"/>
      <c r="AC91" s="4"/>
      <c r="AD91" s="3">
        <f t="shared" si="22"/>
        <v>0</v>
      </c>
      <c r="AE91" s="3" t="e">
        <f t="shared" si="23"/>
        <v>#N/A</v>
      </c>
      <c r="AF91" t="e">
        <f t="shared" si="24"/>
        <v>#N/A</v>
      </c>
      <c r="AG91" t="e">
        <f t="shared" si="25"/>
        <v>#N/A</v>
      </c>
    </row>
    <row r="92" spans="4:33">
      <c r="D92">
        <v>89</v>
      </c>
      <c r="E92" s="3">
        <v>0.46</v>
      </c>
      <c r="F92" s="17">
        <f t="shared" si="21"/>
        <v>0</v>
      </c>
      <c r="G92" s="17">
        <f t="shared" si="15"/>
        <v>0</v>
      </c>
      <c r="I92" s="14" t="e">
        <f>IF(AD92=0,NA(),ROUND(AG92,PREFERENCES!$D$4))</f>
        <v>#N/A</v>
      </c>
      <c r="J92" s="14" t="e">
        <f>ROUND(E92*AG92,PREFERENCES!$D$5)</f>
        <v>#N/A</v>
      </c>
      <c r="K92" s="14" t="e">
        <f>IF(AD92=0,NA(),ROUND(AF92,PREFERENCES!$D$6))</f>
        <v>#N/A</v>
      </c>
      <c r="L92" s="14" t="e">
        <f>IF(J92=0,NA(),ROUND(AF92/J92,PREFERENCES!$D$7))</f>
        <v>#N/A</v>
      </c>
      <c r="M92" s="17" t="e">
        <f t="shared" si="16"/>
        <v>#N/A</v>
      </c>
      <c r="N92" s="14" t="e">
        <f>ROUND(IF($B$6=0,NA(),AF92/$B$6),PREFERENCES!$D$8)</f>
        <v>#N/A</v>
      </c>
      <c r="O92" s="14" t="e">
        <f>ROUND(IF(OR(K92=0,$B$6=0),NA(),$B$6/K92),PREFERENCES!$D$9)</f>
        <v>#N/A</v>
      </c>
      <c r="P92" s="14" t="e">
        <f>ROUND(IF(OR(K92=0,$B$6=0),NA(),$B$6/K92*100),PREFERENCES!$D$10)</f>
        <v>#N/A</v>
      </c>
      <c r="Q92" s="16" t="e">
        <f>IF((AF92*CHARACTERIZE!$I$3)=0,0,CEILING(CHARACTERIZE!$E$3/(AF92*CHARACTERIZE!$I$3),1)*$B$7)</f>
        <v>#N/A</v>
      </c>
      <c r="R92" s="17" t="e">
        <f>ROUND(Q92*E92*AG92/CHARACTERIZE!$M$3/$B$7, PREFERENCES!$D$5)</f>
        <v>#N/A</v>
      </c>
      <c r="S92" s="16" t="e">
        <f>ROUND(Q92*AF92*CHARACTERIZE!$I$3/$B$7,PREFERENCES!$D$6)</f>
        <v>#N/A</v>
      </c>
      <c r="T92" s="18" t="e">
        <f>ROUND(S92/Q92,PREFERENCES!$D$6)</f>
        <v>#N/A</v>
      </c>
      <c r="U92" s="15" t="e">
        <f>IF(R92=0,0,ROUND((AF92*CHARACTERIZE!$I$3)/(E92*AG92/CHARACTERIZE!$M$3),PREFERENCES!$D$7))</f>
        <v>#N/A</v>
      </c>
      <c r="V92" s="19" t="e">
        <f t="shared" si="17"/>
        <v>#N/A</v>
      </c>
      <c r="W92" s="15" t="e">
        <f t="shared" si="13"/>
        <v>#N/A</v>
      </c>
      <c r="X92" s="15" t="e">
        <f t="shared" si="14"/>
        <v>#N/A</v>
      </c>
      <c r="Y92" s="23" t="e">
        <f t="shared" si="18"/>
        <v>#N/A</v>
      </c>
      <c r="Z92" s="15" t="e">
        <f t="shared" si="19"/>
        <v>#N/A</v>
      </c>
      <c r="AA92" s="15" t="e">
        <f t="shared" si="20"/>
        <v>#N/A</v>
      </c>
      <c r="AB92" s="22"/>
      <c r="AC92" s="4"/>
      <c r="AD92" s="3">
        <f t="shared" si="22"/>
        <v>0</v>
      </c>
      <c r="AE92" s="3" t="e">
        <f t="shared" si="23"/>
        <v>#N/A</v>
      </c>
      <c r="AF92" t="e">
        <f t="shared" si="24"/>
        <v>#N/A</v>
      </c>
      <c r="AG92" t="e">
        <f t="shared" si="25"/>
        <v>#N/A</v>
      </c>
    </row>
    <row r="93" spans="4:33">
      <c r="D93">
        <v>90</v>
      </c>
      <c r="E93" s="3">
        <v>0.47</v>
      </c>
      <c r="F93" s="17">
        <f t="shared" si="21"/>
        <v>0</v>
      </c>
      <c r="G93" s="17">
        <f t="shared" si="15"/>
        <v>0</v>
      </c>
      <c r="I93" s="14" t="e">
        <f>IF(AD93=0,NA(),ROUND(AG93,PREFERENCES!$D$4))</f>
        <v>#N/A</v>
      </c>
      <c r="J93" s="14" t="e">
        <f>ROUND(E93*AG93,PREFERENCES!$D$5)</f>
        <v>#N/A</v>
      </c>
      <c r="K93" s="14" t="e">
        <f>IF(AD93=0,NA(),ROUND(AF93,PREFERENCES!$D$6))</f>
        <v>#N/A</v>
      </c>
      <c r="L93" s="14" t="e">
        <f>IF(J93=0,NA(),ROUND(AF93/J93,PREFERENCES!$D$7))</f>
        <v>#N/A</v>
      </c>
      <c r="M93" s="17" t="e">
        <f t="shared" si="16"/>
        <v>#N/A</v>
      </c>
      <c r="N93" s="14" t="e">
        <f>ROUND(IF($B$6=0,NA(),AF93/$B$6),PREFERENCES!$D$8)</f>
        <v>#N/A</v>
      </c>
      <c r="O93" s="14" t="e">
        <f>ROUND(IF(OR(K93=0,$B$6=0),NA(),$B$6/K93),PREFERENCES!$D$9)</f>
        <v>#N/A</v>
      </c>
      <c r="P93" s="14" t="e">
        <f>ROUND(IF(OR(K93=0,$B$6=0),NA(),$B$6/K93*100),PREFERENCES!$D$10)</f>
        <v>#N/A</v>
      </c>
      <c r="Q93" s="16" t="e">
        <f>IF((AF93*CHARACTERIZE!$I$3)=0,0,CEILING(CHARACTERIZE!$E$3/(AF93*CHARACTERIZE!$I$3),1)*$B$7)</f>
        <v>#N/A</v>
      </c>
      <c r="R93" s="17" t="e">
        <f>ROUND(Q93*E93*AG93/CHARACTERIZE!$M$3/$B$7, PREFERENCES!$D$5)</f>
        <v>#N/A</v>
      </c>
      <c r="S93" s="16" t="e">
        <f>ROUND(Q93*AF93*CHARACTERIZE!$I$3/$B$7,PREFERENCES!$D$6)</f>
        <v>#N/A</v>
      </c>
      <c r="T93" s="18" t="e">
        <f>ROUND(S93/Q93,PREFERENCES!$D$6)</f>
        <v>#N/A</v>
      </c>
      <c r="U93" s="15" t="e">
        <f>IF(R93=0,0,ROUND((AF93*CHARACTERIZE!$I$3)/(E93*AG93/CHARACTERIZE!$M$3),PREFERENCES!$D$7))</f>
        <v>#N/A</v>
      </c>
      <c r="V93" s="19" t="e">
        <f t="shared" si="17"/>
        <v>#N/A</v>
      </c>
      <c r="W93" s="15" t="e">
        <f t="shared" si="13"/>
        <v>#N/A</v>
      </c>
      <c r="X93" s="15" t="e">
        <f t="shared" si="14"/>
        <v>#N/A</v>
      </c>
      <c r="Y93" s="23" t="e">
        <f t="shared" si="18"/>
        <v>#N/A</v>
      </c>
      <c r="Z93" s="15" t="e">
        <f t="shared" si="19"/>
        <v>#N/A</v>
      </c>
      <c r="AA93" s="15" t="e">
        <f t="shared" si="20"/>
        <v>#N/A</v>
      </c>
      <c r="AB93" s="22"/>
      <c r="AC93" s="4"/>
      <c r="AD93" s="3">
        <f t="shared" si="22"/>
        <v>0</v>
      </c>
      <c r="AE93" s="3" t="e">
        <f t="shared" si="23"/>
        <v>#N/A</v>
      </c>
      <c r="AF93" t="e">
        <f t="shared" si="24"/>
        <v>#N/A</v>
      </c>
      <c r="AG93" t="e">
        <f t="shared" si="25"/>
        <v>#N/A</v>
      </c>
    </row>
    <row r="94" spans="4:33">
      <c r="D94">
        <v>91</v>
      </c>
      <c r="E94" s="3">
        <v>0.48</v>
      </c>
      <c r="F94" s="17">
        <f t="shared" si="21"/>
        <v>0</v>
      </c>
      <c r="G94" s="17">
        <f t="shared" si="15"/>
        <v>0</v>
      </c>
      <c r="I94" s="14" t="e">
        <f>IF(AD94=0,NA(),ROUND(AG94,PREFERENCES!$D$4))</f>
        <v>#N/A</v>
      </c>
      <c r="J94" s="14" t="e">
        <f>ROUND(E94*AG94,PREFERENCES!$D$5)</f>
        <v>#N/A</v>
      </c>
      <c r="K94" s="14" t="e">
        <f>IF(AD94=0,NA(),ROUND(AF94,PREFERENCES!$D$6))</f>
        <v>#N/A</v>
      </c>
      <c r="L94" s="14" t="e">
        <f>IF(J94=0,NA(),ROUND(AF94/J94,PREFERENCES!$D$7))</f>
        <v>#N/A</v>
      </c>
      <c r="M94" s="17" t="e">
        <f t="shared" si="16"/>
        <v>#N/A</v>
      </c>
      <c r="N94" s="14" t="e">
        <f>ROUND(IF($B$6=0,NA(),AF94/$B$6),PREFERENCES!$D$8)</f>
        <v>#N/A</v>
      </c>
      <c r="O94" s="14" t="e">
        <f>ROUND(IF(OR(K94=0,$B$6=0),NA(),$B$6/K94),PREFERENCES!$D$9)</f>
        <v>#N/A</v>
      </c>
      <c r="P94" s="14" t="e">
        <f>ROUND(IF(OR(K94=0,$B$6=0),NA(),$B$6/K94*100),PREFERENCES!$D$10)</f>
        <v>#N/A</v>
      </c>
      <c r="Q94" s="16" t="e">
        <f>IF((AF94*CHARACTERIZE!$I$3)=0,0,CEILING(CHARACTERIZE!$E$3/(AF94*CHARACTERIZE!$I$3),1)*$B$7)</f>
        <v>#N/A</v>
      </c>
      <c r="R94" s="17" t="e">
        <f>ROUND(Q94*E94*AG94/CHARACTERIZE!$M$3/$B$7, PREFERENCES!$D$5)</f>
        <v>#N/A</v>
      </c>
      <c r="S94" s="16" t="e">
        <f>ROUND(Q94*AF94*CHARACTERIZE!$I$3/$B$7,PREFERENCES!$D$6)</f>
        <v>#N/A</v>
      </c>
      <c r="T94" s="18" t="e">
        <f>ROUND(S94/Q94,PREFERENCES!$D$6)</f>
        <v>#N/A</v>
      </c>
      <c r="U94" s="15" t="e">
        <f>IF(R94=0,0,ROUND((AF94*CHARACTERIZE!$I$3)/(E94*AG94/CHARACTERIZE!$M$3),PREFERENCES!$D$7))</f>
        <v>#N/A</v>
      </c>
      <c r="V94" s="19" t="e">
        <f t="shared" si="17"/>
        <v>#N/A</v>
      </c>
      <c r="W94" s="15" t="e">
        <f t="shared" si="13"/>
        <v>#N/A</v>
      </c>
      <c r="X94" s="15" t="e">
        <f t="shared" si="14"/>
        <v>#N/A</v>
      </c>
      <c r="Y94" s="23" t="e">
        <f t="shared" si="18"/>
        <v>#N/A</v>
      </c>
      <c r="Z94" s="15" t="e">
        <f t="shared" si="19"/>
        <v>#N/A</v>
      </c>
      <c r="AA94" s="15" t="e">
        <f t="shared" si="20"/>
        <v>#N/A</v>
      </c>
      <c r="AB94" s="22"/>
      <c r="AC94" s="4"/>
      <c r="AD94" s="3">
        <f t="shared" si="22"/>
        <v>0</v>
      </c>
      <c r="AE94" s="3" t="e">
        <f t="shared" si="23"/>
        <v>#N/A</v>
      </c>
      <c r="AF94" t="e">
        <f t="shared" si="24"/>
        <v>#N/A</v>
      </c>
      <c r="AG94" t="e">
        <f t="shared" si="25"/>
        <v>#N/A</v>
      </c>
    </row>
    <row r="95" spans="4:33">
      <c r="D95">
        <v>92</v>
      </c>
      <c r="E95" s="3">
        <v>0.49</v>
      </c>
      <c r="F95" s="17">
        <f t="shared" si="21"/>
        <v>0</v>
      </c>
      <c r="G95" s="17">
        <f t="shared" si="15"/>
        <v>0</v>
      </c>
      <c r="I95" s="14" t="e">
        <f>IF(AD95=0,NA(),ROUND(AG95,PREFERENCES!$D$4))</f>
        <v>#N/A</v>
      </c>
      <c r="J95" s="14" t="e">
        <f>ROUND(E95*AG95,PREFERENCES!$D$5)</f>
        <v>#N/A</v>
      </c>
      <c r="K95" s="14" t="e">
        <f>IF(AD95=0,NA(),ROUND(AF95,PREFERENCES!$D$6))</f>
        <v>#N/A</v>
      </c>
      <c r="L95" s="14" t="e">
        <f>IF(J95=0,NA(),ROUND(AF95/J95,PREFERENCES!$D$7))</f>
        <v>#N/A</v>
      </c>
      <c r="M95" s="17" t="e">
        <f t="shared" si="16"/>
        <v>#N/A</v>
      </c>
      <c r="N95" s="14" t="e">
        <f>ROUND(IF($B$6=0,NA(),AF95/$B$6),PREFERENCES!$D$8)</f>
        <v>#N/A</v>
      </c>
      <c r="O95" s="14" t="e">
        <f>ROUND(IF(OR(K95=0,$B$6=0),NA(),$B$6/K95),PREFERENCES!$D$9)</f>
        <v>#N/A</v>
      </c>
      <c r="P95" s="14" t="e">
        <f>ROUND(IF(OR(K95=0,$B$6=0),NA(),$B$6/K95*100),PREFERENCES!$D$10)</f>
        <v>#N/A</v>
      </c>
      <c r="Q95" s="16" t="e">
        <f>IF((AF95*CHARACTERIZE!$I$3)=0,0,CEILING(CHARACTERIZE!$E$3/(AF95*CHARACTERIZE!$I$3),1)*$B$7)</f>
        <v>#N/A</v>
      </c>
      <c r="R95" s="17" t="e">
        <f>ROUND(Q95*E95*AG95/CHARACTERIZE!$M$3/$B$7, PREFERENCES!$D$5)</f>
        <v>#N/A</v>
      </c>
      <c r="S95" s="16" t="e">
        <f>ROUND(Q95*AF95*CHARACTERIZE!$I$3/$B$7,PREFERENCES!$D$6)</f>
        <v>#N/A</v>
      </c>
      <c r="T95" s="18" t="e">
        <f>ROUND(S95/Q95,PREFERENCES!$D$6)</f>
        <v>#N/A</v>
      </c>
      <c r="U95" s="15" t="e">
        <f>IF(R95=0,0,ROUND((AF95*CHARACTERIZE!$I$3)/(E95*AG95/CHARACTERIZE!$M$3),PREFERENCES!$D$7))</f>
        <v>#N/A</v>
      </c>
      <c r="V95" s="19" t="e">
        <f t="shared" si="17"/>
        <v>#N/A</v>
      </c>
      <c r="W95" s="15" t="e">
        <f t="shared" si="13"/>
        <v>#N/A</v>
      </c>
      <c r="X95" s="15" t="e">
        <f t="shared" si="14"/>
        <v>#N/A</v>
      </c>
      <c r="Y95" s="23" t="e">
        <f t="shared" si="18"/>
        <v>#N/A</v>
      </c>
      <c r="Z95" s="15" t="e">
        <f t="shared" si="19"/>
        <v>#N/A</v>
      </c>
      <c r="AA95" s="15" t="e">
        <f t="shared" si="20"/>
        <v>#N/A</v>
      </c>
      <c r="AB95" s="22"/>
      <c r="AC95" s="4"/>
      <c r="AD95" s="3">
        <f t="shared" si="22"/>
        <v>0</v>
      </c>
      <c r="AE95" s="3" t="e">
        <f t="shared" si="23"/>
        <v>#N/A</v>
      </c>
      <c r="AF95" t="e">
        <f t="shared" si="24"/>
        <v>#N/A</v>
      </c>
      <c r="AG95" t="e">
        <f t="shared" si="25"/>
        <v>#N/A</v>
      </c>
    </row>
    <row r="96" spans="4:33">
      <c r="D96">
        <v>93</v>
      </c>
      <c r="E96" s="3">
        <v>0.5</v>
      </c>
      <c r="F96" s="17">
        <f t="shared" si="21"/>
        <v>0</v>
      </c>
      <c r="G96" s="17">
        <f t="shared" si="15"/>
        <v>0</v>
      </c>
      <c r="I96" s="14" t="e">
        <f>IF(AD96=0,NA(),ROUND(AG96,PREFERENCES!$D$4))</f>
        <v>#N/A</v>
      </c>
      <c r="J96" s="14" t="e">
        <f>ROUND(E96*AG96,PREFERENCES!$D$5)</f>
        <v>#N/A</v>
      </c>
      <c r="K96" s="14" t="e">
        <f>IF(AD96=0,NA(),ROUND(AF96,PREFERENCES!$D$6))</f>
        <v>#N/A</v>
      </c>
      <c r="L96" s="14" t="e">
        <f>IF(J96=0,NA(),ROUND(AF96/J96,PREFERENCES!$D$7))</f>
        <v>#N/A</v>
      </c>
      <c r="M96" s="17" t="e">
        <f t="shared" si="16"/>
        <v>#N/A</v>
      </c>
      <c r="N96" s="14" t="e">
        <f>ROUND(IF($B$6=0,NA(),AF96/$B$6),PREFERENCES!$D$8)</f>
        <v>#N/A</v>
      </c>
      <c r="O96" s="14" t="e">
        <f>ROUND(IF(OR(K96=0,$B$6=0),NA(),$B$6/K96),PREFERENCES!$D$9)</f>
        <v>#N/A</v>
      </c>
      <c r="P96" s="14" t="e">
        <f>ROUND(IF(OR(K96=0,$B$6=0),NA(),$B$6/K96*100),PREFERENCES!$D$10)</f>
        <v>#N/A</v>
      </c>
      <c r="Q96" s="16" t="e">
        <f>IF((AF96*CHARACTERIZE!$I$3)=0,0,CEILING(CHARACTERIZE!$E$3/(AF96*CHARACTERIZE!$I$3),1)*$B$7)</f>
        <v>#N/A</v>
      </c>
      <c r="R96" s="17" t="e">
        <f>ROUND(Q96*E96*AG96/CHARACTERIZE!$M$3/$B$7, PREFERENCES!$D$5)</f>
        <v>#N/A</v>
      </c>
      <c r="S96" s="16" t="e">
        <f>ROUND(Q96*AF96*CHARACTERIZE!$I$3/$B$7,PREFERENCES!$D$6)</f>
        <v>#N/A</v>
      </c>
      <c r="T96" s="18" t="e">
        <f>ROUND(S96/Q96,PREFERENCES!$D$6)</f>
        <v>#N/A</v>
      </c>
      <c r="U96" s="15" t="e">
        <f>IF(R96=0,0,ROUND((AF96*CHARACTERIZE!$I$3)/(E96*AG96/CHARACTERIZE!$M$3),PREFERENCES!$D$7))</f>
        <v>#N/A</v>
      </c>
      <c r="V96" s="19" t="e">
        <f t="shared" si="17"/>
        <v>#N/A</v>
      </c>
      <c r="W96" s="15" t="e">
        <f t="shared" si="13"/>
        <v>#N/A</v>
      </c>
      <c r="X96" s="15" t="e">
        <f t="shared" si="14"/>
        <v>#N/A</v>
      </c>
      <c r="Y96" s="23" t="e">
        <f t="shared" si="18"/>
        <v>#N/A</v>
      </c>
      <c r="Z96" s="15" t="e">
        <f t="shared" si="19"/>
        <v>#N/A</v>
      </c>
      <c r="AA96" s="15" t="e">
        <f t="shared" si="20"/>
        <v>#N/A</v>
      </c>
      <c r="AB96" s="22"/>
      <c r="AC96" s="4"/>
      <c r="AD96" s="3">
        <f t="shared" si="22"/>
        <v>0</v>
      </c>
      <c r="AE96" s="3" t="e">
        <f t="shared" si="23"/>
        <v>#N/A</v>
      </c>
      <c r="AF96" t="e">
        <f t="shared" si="24"/>
        <v>#N/A</v>
      </c>
      <c r="AG96" t="e">
        <f t="shared" si="25"/>
        <v>#N/A</v>
      </c>
    </row>
    <row r="97" spans="4:33">
      <c r="D97">
        <v>94</v>
      </c>
      <c r="E97" s="3">
        <v>0.51</v>
      </c>
      <c r="F97" s="17">
        <f t="shared" si="21"/>
        <v>0</v>
      </c>
      <c r="G97" s="17">
        <f t="shared" si="15"/>
        <v>0</v>
      </c>
      <c r="I97" s="14" t="e">
        <f>IF(AD97=0,NA(),ROUND(AG97,PREFERENCES!$D$4))</f>
        <v>#N/A</v>
      </c>
      <c r="J97" s="14" t="e">
        <f>ROUND(E97*AG97,PREFERENCES!$D$5)</f>
        <v>#N/A</v>
      </c>
      <c r="K97" s="14" t="e">
        <f>IF(AD97=0,NA(),ROUND(AF97,PREFERENCES!$D$6))</f>
        <v>#N/A</v>
      </c>
      <c r="L97" s="14" t="e">
        <f>IF(J97=0,NA(),ROUND(AF97/J97,PREFERENCES!$D$7))</f>
        <v>#N/A</v>
      </c>
      <c r="M97" s="17" t="e">
        <f t="shared" si="16"/>
        <v>#N/A</v>
      </c>
      <c r="N97" s="14" t="e">
        <f>ROUND(IF($B$6=0,NA(),AF97/$B$6),PREFERENCES!$D$8)</f>
        <v>#N/A</v>
      </c>
      <c r="O97" s="14" t="e">
        <f>ROUND(IF(OR(K97=0,$B$6=0),NA(),$B$6/K97),PREFERENCES!$D$9)</f>
        <v>#N/A</v>
      </c>
      <c r="P97" s="14" t="e">
        <f>ROUND(IF(OR(K97=0,$B$6=0),NA(),$B$6/K97*100),PREFERENCES!$D$10)</f>
        <v>#N/A</v>
      </c>
      <c r="Q97" s="16" t="e">
        <f>IF((AF97*CHARACTERIZE!$I$3)=0,0,CEILING(CHARACTERIZE!$E$3/(AF97*CHARACTERIZE!$I$3),1)*$B$7)</f>
        <v>#N/A</v>
      </c>
      <c r="R97" s="17" t="e">
        <f>ROUND(Q97*E97*AG97/CHARACTERIZE!$M$3/$B$7, PREFERENCES!$D$5)</f>
        <v>#N/A</v>
      </c>
      <c r="S97" s="16" t="e">
        <f>ROUND(Q97*AF97*CHARACTERIZE!$I$3/$B$7,PREFERENCES!$D$6)</f>
        <v>#N/A</v>
      </c>
      <c r="T97" s="18" t="e">
        <f>ROUND(S97/Q97,PREFERENCES!$D$6)</f>
        <v>#N/A</v>
      </c>
      <c r="U97" s="15" t="e">
        <f>IF(R97=0,0,ROUND((AF97*CHARACTERIZE!$I$3)/(E97*AG97/CHARACTERIZE!$M$3),PREFERENCES!$D$7))</f>
        <v>#N/A</v>
      </c>
      <c r="V97" s="19" t="e">
        <f t="shared" si="17"/>
        <v>#N/A</v>
      </c>
      <c r="W97" s="15" t="e">
        <f t="shared" si="13"/>
        <v>#N/A</v>
      </c>
      <c r="X97" s="15" t="e">
        <f t="shared" si="14"/>
        <v>#N/A</v>
      </c>
      <c r="Y97" s="23" t="e">
        <f t="shared" si="18"/>
        <v>#N/A</v>
      </c>
      <c r="Z97" s="15" t="e">
        <f t="shared" si="19"/>
        <v>#N/A</v>
      </c>
      <c r="AA97" s="15" t="e">
        <f t="shared" si="20"/>
        <v>#N/A</v>
      </c>
      <c r="AB97" s="22"/>
      <c r="AC97" s="4"/>
      <c r="AD97" s="3">
        <f t="shared" si="22"/>
        <v>0</v>
      </c>
      <c r="AE97" s="3" t="e">
        <f t="shared" si="23"/>
        <v>#N/A</v>
      </c>
      <c r="AF97" t="e">
        <f t="shared" si="24"/>
        <v>#N/A</v>
      </c>
      <c r="AG97" t="e">
        <f t="shared" si="25"/>
        <v>#N/A</v>
      </c>
    </row>
    <row r="98" spans="4:33">
      <c r="D98">
        <v>95</v>
      </c>
      <c r="E98" s="3">
        <v>0.52</v>
      </c>
      <c r="F98" s="17">
        <f t="shared" si="21"/>
        <v>0</v>
      </c>
      <c r="G98" s="17">
        <f t="shared" si="15"/>
        <v>0</v>
      </c>
      <c r="I98" s="14" t="e">
        <f>IF(AD98=0,NA(),ROUND(AG98,PREFERENCES!$D$4))</f>
        <v>#N/A</v>
      </c>
      <c r="J98" s="14" t="e">
        <f>ROUND(E98*AG98,PREFERENCES!$D$5)</f>
        <v>#N/A</v>
      </c>
      <c r="K98" s="14" t="e">
        <f>IF(AD98=0,NA(),ROUND(AF98,PREFERENCES!$D$6))</f>
        <v>#N/A</v>
      </c>
      <c r="L98" s="14" t="e">
        <f>IF(J98=0,NA(),ROUND(AF98/J98,PREFERENCES!$D$7))</f>
        <v>#N/A</v>
      </c>
      <c r="M98" s="17" t="e">
        <f t="shared" si="16"/>
        <v>#N/A</v>
      </c>
      <c r="N98" s="14" t="e">
        <f>ROUND(IF($B$6=0,NA(),AF98/$B$6),PREFERENCES!$D$8)</f>
        <v>#N/A</v>
      </c>
      <c r="O98" s="14" t="e">
        <f>ROUND(IF(OR(K98=0,$B$6=0),NA(),$B$6/K98),PREFERENCES!$D$9)</f>
        <v>#N/A</v>
      </c>
      <c r="P98" s="14" t="e">
        <f>ROUND(IF(OR(K98=0,$B$6=0),NA(),$B$6/K98*100),PREFERENCES!$D$10)</f>
        <v>#N/A</v>
      </c>
      <c r="Q98" s="16" t="e">
        <f>IF((AF98*CHARACTERIZE!$I$3)=0,0,CEILING(CHARACTERIZE!$E$3/(AF98*CHARACTERIZE!$I$3),1)*$B$7)</f>
        <v>#N/A</v>
      </c>
      <c r="R98" s="17" t="e">
        <f>ROUND(Q98*E98*AG98/CHARACTERIZE!$M$3/$B$7, PREFERENCES!$D$5)</f>
        <v>#N/A</v>
      </c>
      <c r="S98" s="16" t="e">
        <f>ROUND(Q98*AF98*CHARACTERIZE!$I$3/$B$7,PREFERENCES!$D$6)</f>
        <v>#N/A</v>
      </c>
      <c r="T98" s="18" t="e">
        <f>ROUND(S98/Q98,PREFERENCES!$D$6)</f>
        <v>#N/A</v>
      </c>
      <c r="U98" s="15" t="e">
        <f>IF(R98=0,0,ROUND((AF98*CHARACTERIZE!$I$3)/(E98*AG98/CHARACTERIZE!$M$3),PREFERENCES!$D$7))</f>
        <v>#N/A</v>
      </c>
      <c r="V98" s="19" t="e">
        <f t="shared" si="17"/>
        <v>#N/A</v>
      </c>
      <c r="W98" s="15" t="e">
        <f t="shared" si="13"/>
        <v>#N/A</v>
      </c>
      <c r="X98" s="15" t="e">
        <f t="shared" si="14"/>
        <v>#N/A</v>
      </c>
      <c r="Y98" s="23" t="e">
        <f t="shared" si="18"/>
        <v>#N/A</v>
      </c>
      <c r="Z98" s="15" t="e">
        <f t="shared" si="19"/>
        <v>#N/A</v>
      </c>
      <c r="AA98" s="15" t="e">
        <f t="shared" si="20"/>
        <v>#N/A</v>
      </c>
      <c r="AB98" s="22"/>
      <c r="AC98" s="4"/>
      <c r="AD98" s="3">
        <f t="shared" si="22"/>
        <v>0</v>
      </c>
      <c r="AE98" s="3" t="e">
        <f t="shared" si="23"/>
        <v>#N/A</v>
      </c>
      <c r="AF98" t="e">
        <f t="shared" si="24"/>
        <v>#N/A</v>
      </c>
      <c r="AG98" t="e">
        <f t="shared" si="25"/>
        <v>#N/A</v>
      </c>
    </row>
    <row r="99" spans="4:33">
      <c r="D99">
        <v>96</v>
      </c>
      <c r="E99" s="3">
        <v>0.53</v>
      </c>
      <c r="F99" s="17">
        <f t="shared" si="21"/>
        <v>0</v>
      </c>
      <c r="G99" s="17">
        <f t="shared" si="15"/>
        <v>0</v>
      </c>
      <c r="I99" s="14" t="e">
        <f>IF(AD99=0,NA(),ROUND(AG99,PREFERENCES!$D$4))</f>
        <v>#N/A</v>
      </c>
      <c r="J99" s="14" t="e">
        <f>ROUND(E99*AG99,PREFERENCES!$D$5)</f>
        <v>#N/A</v>
      </c>
      <c r="K99" s="14" t="e">
        <f>IF(AD99=0,NA(),ROUND(AF99,PREFERENCES!$D$6))</f>
        <v>#N/A</v>
      </c>
      <c r="L99" s="14" t="e">
        <f>IF(J99=0,NA(),ROUND(AF99/J99,PREFERENCES!$D$7))</f>
        <v>#N/A</v>
      </c>
      <c r="M99" s="17" t="e">
        <f t="shared" si="16"/>
        <v>#N/A</v>
      </c>
      <c r="N99" s="14" t="e">
        <f>ROUND(IF($B$6=0,NA(),AF99/$B$6),PREFERENCES!$D$8)</f>
        <v>#N/A</v>
      </c>
      <c r="O99" s="14" t="e">
        <f>ROUND(IF(OR(K99=0,$B$6=0),NA(),$B$6/K99),PREFERENCES!$D$9)</f>
        <v>#N/A</v>
      </c>
      <c r="P99" s="14" t="e">
        <f>ROUND(IF(OR(K99=0,$B$6=0),NA(),$B$6/K99*100),PREFERENCES!$D$10)</f>
        <v>#N/A</v>
      </c>
      <c r="Q99" s="16" t="e">
        <f>IF((AF99*CHARACTERIZE!$I$3)=0,0,CEILING(CHARACTERIZE!$E$3/(AF99*CHARACTERIZE!$I$3),1)*$B$7)</f>
        <v>#N/A</v>
      </c>
      <c r="R99" s="17" t="e">
        <f>ROUND(Q99*E99*AG99/CHARACTERIZE!$M$3/$B$7, PREFERENCES!$D$5)</f>
        <v>#N/A</v>
      </c>
      <c r="S99" s="16" t="e">
        <f>ROUND(Q99*AF99*CHARACTERIZE!$I$3/$B$7,PREFERENCES!$D$6)</f>
        <v>#N/A</v>
      </c>
      <c r="T99" s="18" t="e">
        <f>ROUND(S99/Q99,PREFERENCES!$D$6)</f>
        <v>#N/A</v>
      </c>
      <c r="U99" s="15" t="e">
        <f>IF(R99=0,0,ROUND((AF99*CHARACTERIZE!$I$3)/(E99*AG99/CHARACTERIZE!$M$3),PREFERENCES!$D$7))</f>
        <v>#N/A</v>
      </c>
      <c r="V99" s="19" t="e">
        <f t="shared" si="17"/>
        <v>#N/A</v>
      </c>
      <c r="W99" s="15" t="e">
        <f t="shared" si="13"/>
        <v>#N/A</v>
      </c>
      <c r="X99" s="15" t="e">
        <f t="shared" si="14"/>
        <v>#N/A</v>
      </c>
      <c r="Y99" s="23" t="e">
        <f t="shared" si="18"/>
        <v>#N/A</v>
      </c>
      <c r="Z99" s="15" t="e">
        <f t="shared" si="19"/>
        <v>#N/A</v>
      </c>
      <c r="AA99" s="15" t="e">
        <f t="shared" si="20"/>
        <v>#N/A</v>
      </c>
      <c r="AB99" s="22"/>
      <c r="AC99" s="4"/>
      <c r="AD99" s="3">
        <f t="shared" si="22"/>
        <v>0</v>
      </c>
      <c r="AE99" s="3" t="e">
        <f t="shared" si="23"/>
        <v>#N/A</v>
      </c>
      <c r="AF99" t="e">
        <f t="shared" si="24"/>
        <v>#N/A</v>
      </c>
      <c r="AG99" t="e">
        <f t="shared" si="25"/>
        <v>#N/A</v>
      </c>
    </row>
    <row r="100" spans="4:33">
      <c r="D100">
        <v>97</v>
      </c>
      <c r="E100" s="3">
        <v>0.54</v>
      </c>
      <c r="F100" s="17">
        <f t="shared" si="21"/>
        <v>0</v>
      </c>
      <c r="G100" s="17">
        <f t="shared" si="15"/>
        <v>0</v>
      </c>
      <c r="I100" s="14" t="e">
        <f>IF(AD100=0,NA(),ROUND(AG100,PREFERENCES!$D$4))</f>
        <v>#N/A</v>
      </c>
      <c r="J100" s="14" t="e">
        <f>ROUND(E100*AG100,PREFERENCES!$D$5)</f>
        <v>#N/A</v>
      </c>
      <c r="K100" s="14" t="e">
        <f>IF(AD100=0,NA(),ROUND(AF100,PREFERENCES!$D$6))</f>
        <v>#N/A</v>
      </c>
      <c r="L100" s="14" t="e">
        <f>IF(J100=0,NA(),ROUND(AF100/J100,PREFERENCES!$D$7))</f>
        <v>#N/A</v>
      </c>
      <c r="M100" s="17" t="e">
        <f t="shared" si="16"/>
        <v>#N/A</v>
      </c>
      <c r="N100" s="14" t="e">
        <f>ROUND(IF($B$6=0,NA(),AF100/$B$6),PREFERENCES!$D$8)</f>
        <v>#N/A</v>
      </c>
      <c r="O100" s="14" t="e">
        <f>ROUND(IF(OR(K100=0,$B$6=0),NA(),$B$6/K100),PREFERENCES!$D$9)</f>
        <v>#N/A</v>
      </c>
      <c r="P100" s="14" t="e">
        <f>ROUND(IF(OR(K100=0,$B$6=0),NA(),$B$6/K100*100),PREFERENCES!$D$10)</f>
        <v>#N/A</v>
      </c>
      <c r="Q100" s="16" t="e">
        <f>IF((AF100*CHARACTERIZE!$I$3)=0,0,CEILING(CHARACTERIZE!$E$3/(AF100*CHARACTERIZE!$I$3),1)*$B$7)</f>
        <v>#N/A</v>
      </c>
      <c r="R100" s="17" t="e">
        <f>ROUND(Q100*E100*AG100/CHARACTERIZE!$M$3/$B$7, PREFERENCES!$D$5)</f>
        <v>#N/A</v>
      </c>
      <c r="S100" s="16" t="e">
        <f>ROUND(Q100*AF100*CHARACTERIZE!$I$3/$B$7,PREFERENCES!$D$6)</f>
        <v>#N/A</v>
      </c>
      <c r="T100" s="18" t="e">
        <f>ROUND(S100/Q100,PREFERENCES!$D$6)</f>
        <v>#N/A</v>
      </c>
      <c r="U100" s="15" t="e">
        <f>IF(R100=0,0,ROUND((AF100*CHARACTERIZE!$I$3)/(E100*AG100/CHARACTERIZE!$M$3),PREFERENCES!$D$7))</f>
        <v>#N/A</v>
      </c>
      <c r="V100" s="19" t="e">
        <f t="shared" si="17"/>
        <v>#N/A</v>
      </c>
      <c r="W100" s="15" t="e">
        <f t="shared" si="13"/>
        <v>#N/A</v>
      </c>
      <c r="X100" s="15" t="e">
        <f t="shared" si="14"/>
        <v>#N/A</v>
      </c>
      <c r="Y100" s="23" t="e">
        <f t="shared" si="18"/>
        <v>#N/A</v>
      </c>
      <c r="Z100" s="15" t="e">
        <f t="shared" si="19"/>
        <v>#N/A</v>
      </c>
      <c r="AA100" s="15" t="e">
        <f t="shared" si="20"/>
        <v>#N/A</v>
      </c>
      <c r="AB100" s="22"/>
      <c r="AC100" s="4"/>
      <c r="AD100" s="3">
        <f t="shared" si="22"/>
        <v>0</v>
      </c>
      <c r="AE100" s="3" t="e">
        <f t="shared" si="23"/>
        <v>#N/A</v>
      </c>
      <c r="AF100" t="e">
        <f t="shared" si="24"/>
        <v>#N/A</v>
      </c>
      <c r="AG100" t="e">
        <f t="shared" si="25"/>
        <v>#N/A</v>
      </c>
    </row>
    <row r="101" spans="4:33">
      <c r="D101">
        <v>98</v>
      </c>
      <c r="E101">
        <v>0.55000000000000004</v>
      </c>
      <c r="F101" s="17">
        <f t="shared" si="21"/>
        <v>0</v>
      </c>
      <c r="G101" s="17">
        <f t="shared" si="15"/>
        <v>0</v>
      </c>
      <c r="I101" s="14" t="e">
        <f>IF(AD101=0,NA(),ROUND(AG101,PREFERENCES!$D$4))</f>
        <v>#N/A</v>
      </c>
      <c r="J101" s="14" t="e">
        <f>ROUND(E101*AG101,PREFERENCES!$D$5)</f>
        <v>#N/A</v>
      </c>
      <c r="K101" s="14" t="e">
        <f>IF(AD101=0,NA(),ROUND(AF101,PREFERENCES!$D$6))</f>
        <v>#N/A</v>
      </c>
      <c r="L101" s="14" t="e">
        <f>IF(J101=0,NA(),ROUND(AF101/J101,PREFERENCES!$D$7))</f>
        <v>#N/A</v>
      </c>
      <c r="M101" s="17" t="e">
        <f t="shared" si="16"/>
        <v>#N/A</v>
      </c>
      <c r="N101" s="14" t="e">
        <f>ROUND(IF($B$6=0,NA(),AF101/$B$6),PREFERENCES!$D$8)</f>
        <v>#N/A</v>
      </c>
      <c r="O101" s="14" t="e">
        <f>ROUND(IF(OR(K101=0,$B$6=0),NA(),$B$6/K101),PREFERENCES!$D$9)</f>
        <v>#N/A</v>
      </c>
      <c r="P101" s="14" t="e">
        <f>ROUND(IF(OR(K101=0,$B$6=0),NA(),$B$6/K101*100),PREFERENCES!$D$10)</f>
        <v>#N/A</v>
      </c>
      <c r="Q101" s="16" t="e">
        <f>IF((AF101*CHARACTERIZE!$I$3)=0,0,CEILING(CHARACTERIZE!$E$3/(AF101*CHARACTERIZE!$I$3),1)*$B$7)</f>
        <v>#N/A</v>
      </c>
      <c r="R101" s="17" t="e">
        <f>ROUND(Q101*E101*AG101/CHARACTERIZE!$M$3/$B$7, PREFERENCES!$D$5)</f>
        <v>#N/A</v>
      </c>
      <c r="S101" s="16" t="e">
        <f>ROUND(Q101*AF101*CHARACTERIZE!$I$3/$B$7,PREFERENCES!$D$6)</f>
        <v>#N/A</v>
      </c>
      <c r="T101" s="18" t="e">
        <f>ROUND(S101/Q101,PREFERENCES!$D$6)</f>
        <v>#N/A</v>
      </c>
      <c r="U101" s="15" t="e">
        <f>IF(R101=0,0,ROUND((AF101*CHARACTERIZE!$I$3)/(E101*AG101/CHARACTERIZE!$M$3),PREFERENCES!$D$7))</f>
        <v>#N/A</v>
      </c>
      <c r="V101" s="19" t="e">
        <f t="shared" si="17"/>
        <v>#N/A</v>
      </c>
      <c r="W101" s="15" t="e">
        <f t="shared" si="13"/>
        <v>#N/A</v>
      </c>
      <c r="X101" s="15" t="e">
        <f t="shared" si="14"/>
        <v>#N/A</v>
      </c>
      <c r="Y101" s="23" t="e">
        <f t="shared" si="18"/>
        <v>#N/A</v>
      </c>
      <c r="Z101" s="15" t="e">
        <f t="shared" si="19"/>
        <v>#N/A</v>
      </c>
      <c r="AA101" s="15" t="e">
        <f t="shared" si="20"/>
        <v>#N/A</v>
      </c>
      <c r="AB101" s="22"/>
      <c r="AC101" s="4"/>
      <c r="AD101" s="3">
        <f t="shared" si="22"/>
        <v>0</v>
      </c>
      <c r="AE101" s="3" t="e">
        <f t="shared" si="23"/>
        <v>#N/A</v>
      </c>
      <c r="AF101" t="e">
        <f t="shared" si="24"/>
        <v>#N/A</v>
      </c>
      <c r="AG101" t="e">
        <f t="shared" si="25"/>
        <v>#N/A</v>
      </c>
    </row>
    <row r="102" spans="4:33">
      <c r="D102">
        <v>99</v>
      </c>
      <c r="E102">
        <v>0.6</v>
      </c>
      <c r="F102" s="17">
        <f t="shared" si="21"/>
        <v>0</v>
      </c>
      <c r="G102" s="17">
        <f t="shared" si="15"/>
        <v>0</v>
      </c>
      <c r="I102" s="14" t="e">
        <f>IF(AD102=0,NA(),ROUND(AG102,PREFERENCES!$D$4))</f>
        <v>#N/A</v>
      </c>
      <c r="J102" s="14" t="e">
        <f>ROUND(E102*AG102,PREFERENCES!$D$5)</f>
        <v>#N/A</v>
      </c>
      <c r="K102" s="14" t="e">
        <f>IF(AD102=0,NA(),ROUND(AF102,PREFERENCES!$D$6))</f>
        <v>#N/A</v>
      </c>
      <c r="L102" s="14" t="e">
        <f>IF(J102=0,NA(),ROUND(AF102/J102,PREFERENCES!$D$7))</f>
        <v>#N/A</v>
      </c>
      <c r="M102" s="17" t="e">
        <f t="shared" si="16"/>
        <v>#N/A</v>
      </c>
      <c r="N102" s="14" t="e">
        <f>ROUND(IF($B$6=0,NA(),AF102/$B$6),PREFERENCES!$D$8)</f>
        <v>#N/A</v>
      </c>
      <c r="O102" s="14" t="e">
        <f>ROUND(IF(OR(K102=0,$B$6=0),NA(),$B$6/K102),PREFERENCES!$D$9)</f>
        <v>#N/A</v>
      </c>
      <c r="P102" s="14" t="e">
        <f>ROUND(IF(OR(K102=0,$B$6=0),NA(),$B$6/K102*100),PREFERENCES!$D$10)</f>
        <v>#N/A</v>
      </c>
      <c r="Q102" s="16" t="e">
        <f>IF((AF102*CHARACTERIZE!$I$3)=0,0,CEILING(CHARACTERIZE!$E$3/(AF102*CHARACTERIZE!$I$3),1)*$B$7)</f>
        <v>#N/A</v>
      </c>
      <c r="R102" s="17" t="e">
        <f>ROUND(Q102*E102*AG102/CHARACTERIZE!$M$3/$B$7, PREFERENCES!$D$5)</f>
        <v>#N/A</v>
      </c>
      <c r="S102" s="16" t="e">
        <f>ROUND(Q102*AF102*CHARACTERIZE!$I$3/$B$7,PREFERENCES!$D$6)</f>
        <v>#N/A</v>
      </c>
      <c r="T102" s="18" t="e">
        <f>ROUND(S102/Q102,PREFERENCES!$D$6)</f>
        <v>#N/A</v>
      </c>
      <c r="U102" s="15" t="e">
        <f>IF(R102=0,0,ROUND((AF102*CHARACTERIZE!$I$3)/(E102*AG102/CHARACTERIZE!$M$3),PREFERENCES!$D$7))</f>
        <v>#N/A</v>
      </c>
      <c r="V102" s="19" t="e">
        <f t="shared" si="17"/>
        <v>#N/A</v>
      </c>
      <c r="W102" s="15" t="e">
        <f t="shared" si="13"/>
        <v>#N/A</v>
      </c>
      <c r="X102" s="15" t="e">
        <f t="shared" si="14"/>
        <v>#N/A</v>
      </c>
      <c r="Y102" s="23" t="e">
        <f t="shared" si="18"/>
        <v>#N/A</v>
      </c>
      <c r="Z102" s="15" t="e">
        <f t="shared" si="19"/>
        <v>#N/A</v>
      </c>
      <c r="AA102" s="15" t="e">
        <f t="shared" si="20"/>
        <v>#N/A</v>
      </c>
      <c r="AB102" s="22"/>
      <c r="AC102" s="4"/>
      <c r="AD102" s="3">
        <f t="shared" si="22"/>
        <v>0</v>
      </c>
      <c r="AE102" s="3" t="e">
        <f t="shared" si="23"/>
        <v>#N/A</v>
      </c>
      <c r="AF102" t="e">
        <f t="shared" si="24"/>
        <v>#N/A</v>
      </c>
      <c r="AG102" t="e">
        <f t="shared" si="25"/>
        <v>#N/A</v>
      </c>
    </row>
    <row r="103" spans="4:33">
      <c r="D103">
        <v>100</v>
      </c>
      <c r="E103">
        <v>0.65</v>
      </c>
      <c r="F103" s="17">
        <f t="shared" si="21"/>
        <v>0</v>
      </c>
      <c r="G103" s="17">
        <f t="shared" si="15"/>
        <v>0</v>
      </c>
      <c r="I103" s="14" t="e">
        <f>IF(AD103=0,NA(),ROUND(AG103,PREFERENCES!$D$4))</f>
        <v>#N/A</v>
      </c>
      <c r="J103" s="14" t="e">
        <f>ROUND(E103*AG103,PREFERENCES!$D$5)</f>
        <v>#N/A</v>
      </c>
      <c r="K103" s="14" t="e">
        <f>IF(AD103=0,NA(),ROUND(AF103,PREFERENCES!$D$6))</f>
        <v>#N/A</v>
      </c>
      <c r="L103" s="14" t="e">
        <f>IF(J103=0,NA(),ROUND(AF103/J103,PREFERENCES!$D$7))</f>
        <v>#N/A</v>
      </c>
      <c r="M103" s="17" t="e">
        <f t="shared" si="16"/>
        <v>#N/A</v>
      </c>
      <c r="N103" s="14" t="e">
        <f>ROUND(IF($B$6=0,NA(),AF103/$B$6),PREFERENCES!$D$8)</f>
        <v>#N/A</v>
      </c>
      <c r="O103" s="14" t="e">
        <f>ROUND(IF(OR(K103=0,$B$6=0),NA(),$B$6/K103),PREFERENCES!$D$9)</f>
        <v>#N/A</v>
      </c>
      <c r="P103" s="14" t="e">
        <f>ROUND(IF(OR(K103=0,$B$6=0),NA(),$B$6/K103*100),PREFERENCES!$D$10)</f>
        <v>#N/A</v>
      </c>
      <c r="Q103" s="16" t="e">
        <f>IF((AF103*CHARACTERIZE!$I$3)=0,0,CEILING(CHARACTERIZE!$E$3/(AF103*CHARACTERIZE!$I$3),1)*$B$7)</f>
        <v>#N/A</v>
      </c>
      <c r="R103" s="17" t="e">
        <f>ROUND(Q103*E103*AG103/CHARACTERIZE!$M$3/$B$7, PREFERENCES!$D$5)</f>
        <v>#N/A</v>
      </c>
      <c r="S103" s="16" t="e">
        <f>ROUND(Q103*AF103*CHARACTERIZE!$I$3/$B$7,PREFERENCES!$D$6)</f>
        <v>#N/A</v>
      </c>
      <c r="T103" s="18" t="e">
        <f>ROUND(S103/Q103,PREFERENCES!$D$6)</f>
        <v>#N/A</v>
      </c>
      <c r="U103" s="15" t="e">
        <f>IF(R103=0,0,ROUND((AF103*CHARACTERIZE!$I$3)/(E103*AG103/CHARACTERIZE!$M$3),PREFERENCES!$D$7))</f>
        <v>#N/A</v>
      </c>
      <c r="V103" s="19" t="e">
        <f t="shared" si="17"/>
        <v>#N/A</v>
      </c>
      <c r="W103" s="15" t="e">
        <f t="shared" si="13"/>
        <v>#N/A</v>
      </c>
      <c r="X103" s="15" t="e">
        <f t="shared" si="14"/>
        <v>#N/A</v>
      </c>
      <c r="Y103" s="23" t="e">
        <f t="shared" si="18"/>
        <v>#N/A</v>
      </c>
      <c r="Z103" s="15" t="e">
        <f t="shared" si="19"/>
        <v>#N/A</v>
      </c>
      <c r="AA103" s="15" t="e">
        <f t="shared" si="20"/>
        <v>#N/A</v>
      </c>
      <c r="AB103" s="22"/>
      <c r="AC103" s="4"/>
      <c r="AD103" s="3">
        <f t="shared" si="22"/>
        <v>0</v>
      </c>
      <c r="AE103" s="3" t="e">
        <f t="shared" si="23"/>
        <v>#N/A</v>
      </c>
      <c r="AF103" t="e">
        <f t="shared" si="24"/>
        <v>#N/A</v>
      </c>
      <c r="AG103" t="e">
        <f t="shared" si="25"/>
        <v>#N/A</v>
      </c>
    </row>
    <row r="104" spans="4:33">
      <c r="D104">
        <v>101</v>
      </c>
      <c r="E104">
        <v>0.7</v>
      </c>
      <c r="F104" s="17">
        <f t="shared" si="21"/>
        <v>0</v>
      </c>
      <c r="G104" s="17">
        <f t="shared" si="15"/>
        <v>0</v>
      </c>
      <c r="I104" s="14" t="e">
        <f>IF(AD104=0,NA(),ROUND(AG104,PREFERENCES!$D$4))</f>
        <v>#N/A</v>
      </c>
      <c r="J104" s="14" t="e">
        <f>ROUND(E104*AG104,PREFERENCES!$D$5)</f>
        <v>#N/A</v>
      </c>
      <c r="K104" s="14" t="e">
        <f>IF(AD104=0,NA(),ROUND(AF104,PREFERENCES!$D$6))</f>
        <v>#N/A</v>
      </c>
      <c r="L104" s="14" t="e">
        <f>IF(J104=0,NA(),ROUND(AF104/J104,PREFERENCES!$D$7))</f>
        <v>#N/A</v>
      </c>
      <c r="M104" s="17" t="e">
        <f t="shared" si="16"/>
        <v>#N/A</v>
      </c>
      <c r="N104" s="14" t="e">
        <f>ROUND(IF($B$6=0,NA(),AF104/$B$6),PREFERENCES!$D$8)</f>
        <v>#N/A</v>
      </c>
      <c r="O104" s="14" t="e">
        <f>ROUND(IF(OR(K104=0,$B$6=0),NA(),$B$6/K104),PREFERENCES!$D$9)</f>
        <v>#N/A</v>
      </c>
      <c r="P104" s="14" t="e">
        <f>ROUND(IF(OR(K104=0,$B$6=0),NA(),$B$6/K104*100),PREFERENCES!$D$10)</f>
        <v>#N/A</v>
      </c>
      <c r="Q104" s="16" t="e">
        <f>IF((AF104*CHARACTERIZE!$I$3)=0,0,CEILING(CHARACTERIZE!$E$3/(AF104*CHARACTERIZE!$I$3),1)*$B$7)</f>
        <v>#N/A</v>
      </c>
      <c r="R104" s="17" t="e">
        <f>ROUND(Q104*E104*AG104/CHARACTERIZE!$M$3/$B$7, PREFERENCES!$D$5)</f>
        <v>#N/A</v>
      </c>
      <c r="S104" s="16" t="e">
        <f>ROUND(Q104*AF104*CHARACTERIZE!$I$3/$B$7,PREFERENCES!$D$6)</f>
        <v>#N/A</v>
      </c>
      <c r="T104" s="18" t="e">
        <f>ROUND(S104/Q104,PREFERENCES!$D$6)</f>
        <v>#N/A</v>
      </c>
      <c r="U104" s="15" t="e">
        <f>IF(R104=0,0,ROUND((AF104*CHARACTERIZE!$I$3)/(E104*AG104/CHARACTERIZE!$M$3),PREFERENCES!$D$7))</f>
        <v>#N/A</v>
      </c>
      <c r="V104" s="19" t="e">
        <f t="shared" si="17"/>
        <v>#N/A</v>
      </c>
      <c r="W104" s="15" t="e">
        <f t="shared" si="13"/>
        <v>#N/A</v>
      </c>
      <c r="X104" s="15" t="e">
        <f t="shared" si="14"/>
        <v>#N/A</v>
      </c>
      <c r="Y104" s="23" t="e">
        <f t="shared" si="18"/>
        <v>#N/A</v>
      </c>
      <c r="Z104" s="15" t="e">
        <f t="shared" si="19"/>
        <v>#N/A</v>
      </c>
      <c r="AA104" s="15" t="e">
        <f t="shared" si="20"/>
        <v>#N/A</v>
      </c>
      <c r="AB104" s="22"/>
      <c r="AC104" s="4"/>
      <c r="AD104" s="3">
        <f t="shared" si="22"/>
        <v>0</v>
      </c>
      <c r="AE104" s="3" t="e">
        <f t="shared" si="23"/>
        <v>#N/A</v>
      </c>
      <c r="AF104" t="e">
        <f t="shared" si="24"/>
        <v>#N/A</v>
      </c>
      <c r="AG104" t="e">
        <f t="shared" si="25"/>
        <v>#N/A</v>
      </c>
    </row>
    <row r="105" spans="4:33">
      <c r="D105">
        <v>102</v>
      </c>
      <c r="E105">
        <v>0.75</v>
      </c>
      <c r="F105" s="17">
        <f t="shared" si="21"/>
        <v>0</v>
      </c>
      <c r="G105" s="17">
        <f t="shared" si="15"/>
        <v>0</v>
      </c>
      <c r="I105" s="14" t="e">
        <f>IF(AD105=0,NA(),ROUND(AG105,PREFERENCES!$D$4))</f>
        <v>#N/A</v>
      </c>
      <c r="J105" s="14" t="e">
        <f>ROUND(E105*AG105,PREFERENCES!$D$5)</f>
        <v>#N/A</v>
      </c>
      <c r="K105" s="14" t="e">
        <f>IF(AD105=0,NA(),ROUND(AF105,PREFERENCES!$D$6))</f>
        <v>#N/A</v>
      </c>
      <c r="L105" s="14" t="e">
        <f>IF(J105=0,NA(),ROUND(AF105/J105,PREFERENCES!$D$7))</f>
        <v>#N/A</v>
      </c>
      <c r="M105" s="17" t="e">
        <f t="shared" si="16"/>
        <v>#N/A</v>
      </c>
      <c r="N105" s="14" t="e">
        <f>ROUND(IF($B$6=0,NA(),AF105/$B$6),PREFERENCES!$D$8)</f>
        <v>#N/A</v>
      </c>
      <c r="O105" s="14" t="e">
        <f>ROUND(IF(OR(K105=0,$B$6=0),NA(),$B$6/K105),PREFERENCES!$D$9)</f>
        <v>#N/A</v>
      </c>
      <c r="P105" s="14" t="e">
        <f>ROUND(IF(OR(K105=0,$B$6=0),NA(),$B$6/K105*100),PREFERENCES!$D$10)</f>
        <v>#N/A</v>
      </c>
      <c r="Q105" s="16" t="e">
        <f>IF((AF105*CHARACTERIZE!$I$3)=0,0,CEILING(CHARACTERIZE!$E$3/(AF105*CHARACTERIZE!$I$3),1)*$B$7)</f>
        <v>#N/A</v>
      </c>
      <c r="R105" s="17" t="e">
        <f>ROUND(Q105*E105*AG105/CHARACTERIZE!$M$3/$B$7, PREFERENCES!$D$5)</f>
        <v>#N/A</v>
      </c>
      <c r="S105" s="16" t="e">
        <f>ROUND(Q105*AF105*CHARACTERIZE!$I$3/$B$7,PREFERENCES!$D$6)</f>
        <v>#N/A</v>
      </c>
      <c r="T105" s="18" t="e">
        <f>ROUND(S105/Q105,PREFERENCES!$D$6)</f>
        <v>#N/A</v>
      </c>
      <c r="U105" s="15" t="e">
        <f>IF(R105=0,0,ROUND((AF105*CHARACTERIZE!$I$3)/(E105*AG105/CHARACTERIZE!$M$3),PREFERENCES!$D$7))</f>
        <v>#N/A</v>
      </c>
      <c r="V105" s="19" t="e">
        <f t="shared" si="17"/>
        <v>#N/A</v>
      </c>
      <c r="W105" s="15" t="e">
        <f t="shared" si="13"/>
        <v>#N/A</v>
      </c>
      <c r="X105" s="15" t="e">
        <f t="shared" si="14"/>
        <v>#N/A</v>
      </c>
      <c r="Y105" s="23" t="e">
        <f t="shared" si="18"/>
        <v>#N/A</v>
      </c>
      <c r="Z105" s="15" t="e">
        <f t="shared" si="19"/>
        <v>#N/A</v>
      </c>
      <c r="AA105" s="15" t="e">
        <f t="shared" si="20"/>
        <v>#N/A</v>
      </c>
      <c r="AB105" s="22"/>
      <c r="AC105" s="4"/>
      <c r="AD105" s="3">
        <f t="shared" si="22"/>
        <v>0</v>
      </c>
      <c r="AE105" s="3" t="e">
        <f t="shared" si="23"/>
        <v>#N/A</v>
      </c>
      <c r="AF105" t="e">
        <f t="shared" si="24"/>
        <v>#N/A</v>
      </c>
      <c r="AG105" t="e">
        <f t="shared" si="25"/>
        <v>#N/A</v>
      </c>
    </row>
    <row r="106" spans="4:33">
      <c r="D106">
        <v>103</v>
      </c>
      <c r="E106">
        <v>0.8</v>
      </c>
      <c r="F106" s="17">
        <f t="shared" si="21"/>
        <v>0</v>
      </c>
      <c r="G106" s="17">
        <f t="shared" si="15"/>
        <v>0</v>
      </c>
      <c r="I106" s="14" t="e">
        <f>IF(AD106=0,NA(),ROUND(AG106,PREFERENCES!$D$4))</f>
        <v>#N/A</v>
      </c>
      <c r="J106" s="14" t="e">
        <f>ROUND(E106*AG106,PREFERENCES!$D$5)</f>
        <v>#N/A</v>
      </c>
      <c r="K106" s="14" t="e">
        <f>IF(AD106=0,NA(),ROUND(AF106,PREFERENCES!$D$6))</f>
        <v>#N/A</v>
      </c>
      <c r="L106" s="14" t="e">
        <f>IF(J106=0,NA(),ROUND(AF106/J106,PREFERENCES!$D$7))</f>
        <v>#N/A</v>
      </c>
      <c r="M106" s="17" t="e">
        <f t="shared" si="16"/>
        <v>#N/A</v>
      </c>
      <c r="N106" s="14" t="e">
        <f>ROUND(IF($B$6=0,NA(),AF106/$B$6),PREFERENCES!$D$8)</f>
        <v>#N/A</v>
      </c>
      <c r="O106" s="14" t="e">
        <f>ROUND(IF(OR(K106=0,$B$6=0),NA(),$B$6/K106),PREFERENCES!$D$9)</f>
        <v>#N/A</v>
      </c>
      <c r="P106" s="14" t="e">
        <f>ROUND(IF(OR(K106=0,$B$6=0),NA(),$B$6/K106*100),PREFERENCES!$D$10)</f>
        <v>#N/A</v>
      </c>
      <c r="Q106" s="16" t="e">
        <f>IF((AF106*CHARACTERIZE!$I$3)=0,0,CEILING(CHARACTERIZE!$E$3/(AF106*CHARACTERIZE!$I$3),1)*$B$7)</f>
        <v>#N/A</v>
      </c>
      <c r="R106" s="17" t="e">
        <f>ROUND(Q106*E106*AG106/CHARACTERIZE!$M$3/$B$7, PREFERENCES!$D$5)</f>
        <v>#N/A</v>
      </c>
      <c r="S106" s="16" t="e">
        <f>ROUND(Q106*AF106*CHARACTERIZE!$I$3/$B$7,PREFERENCES!$D$6)</f>
        <v>#N/A</v>
      </c>
      <c r="T106" s="18" t="e">
        <f>ROUND(S106/Q106,PREFERENCES!$D$6)</f>
        <v>#N/A</v>
      </c>
      <c r="U106" s="15" t="e">
        <f>IF(R106=0,0,ROUND((AF106*CHARACTERIZE!$I$3)/(E106*AG106/CHARACTERIZE!$M$3),PREFERENCES!$D$7))</f>
        <v>#N/A</v>
      </c>
      <c r="V106" s="19" t="e">
        <f t="shared" si="17"/>
        <v>#N/A</v>
      </c>
      <c r="W106" s="15" t="e">
        <f t="shared" si="13"/>
        <v>#N/A</v>
      </c>
      <c r="X106" s="15" t="e">
        <f t="shared" si="14"/>
        <v>#N/A</v>
      </c>
      <c r="Y106" s="23" t="e">
        <f t="shared" si="18"/>
        <v>#N/A</v>
      </c>
      <c r="Z106" s="15" t="e">
        <f t="shared" si="19"/>
        <v>#N/A</v>
      </c>
      <c r="AA106" s="15" t="e">
        <f t="shared" si="20"/>
        <v>#N/A</v>
      </c>
      <c r="AB106" s="22"/>
      <c r="AC106" s="4"/>
      <c r="AD106" s="3">
        <f t="shared" si="22"/>
        <v>0</v>
      </c>
      <c r="AE106" s="3" t="e">
        <f t="shared" si="23"/>
        <v>#N/A</v>
      </c>
      <c r="AF106" t="e">
        <f t="shared" si="24"/>
        <v>#N/A</v>
      </c>
      <c r="AG106" t="e">
        <f t="shared" si="25"/>
        <v>#N/A</v>
      </c>
    </row>
    <row r="107" spans="4:33">
      <c r="D107">
        <v>104</v>
      </c>
      <c r="E107" s="3">
        <v>0.85</v>
      </c>
      <c r="F107" s="17">
        <f t="shared" si="21"/>
        <v>0</v>
      </c>
      <c r="G107" s="17">
        <f t="shared" si="15"/>
        <v>0</v>
      </c>
      <c r="I107" s="14" t="e">
        <f>IF(AD107=0,NA(),ROUND(AG107,PREFERENCES!$D$4))</f>
        <v>#N/A</v>
      </c>
      <c r="J107" s="14" t="e">
        <f>ROUND(E107*AG107,PREFERENCES!$D$5)</f>
        <v>#N/A</v>
      </c>
      <c r="K107" s="14" t="e">
        <f>IF(AD107=0,NA(),ROUND(AF107,PREFERENCES!$D$6))</f>
        <v>#N/A</v>
      </c>
      <c r="L107" s="14" t="e">
        <f>IF(J107=0,NA(),ROUND(AF107/J107,PREFERENCES!$D$7))</f>
        <v>#N/A</v>
      </c>
      <c r="M107" s="17" t="e">
        <f t="shared" si="16"/>
        <v>#N/A</v>
      </c>
      <c r="N107" s="14" t="e">
        <f>ROUND(IF($B$6=0,NA(),AF107/$B$6),PREFERENCES!$D$8)</f>
        <v>#N/A</v>
      </c>
      <c r="O107" s="14" t="e">
        <f>ROUND(IF(OR(K107=0,$B$6=0),NA(),$B$6/K107),PREFERENCES!$D$9)</f>
        <v>#N/A</v>
      </c>
      <c r="P107" s="14" t="e">
        <f>ROUND(IF(OR(K107=0,$B$6=0),NA(),$B$6/K107*100),PREFERENCES!$D$10)</f>
        <v>#N/A</v>
      </c>
      <c r="Q107" s="16" t="e">
        <f>IF((AF107*CHARACTERIZE!$I$3)=0,0,CEILING(CHARACTERIZE!$E$3/(AF107*CHARACTERIZE!$I$3),1)*$B$7)</f>
        <v>#N/A</v>
      </c>
      <c r="R107" s="17" t="e">
        <f>ROUND(Q107*E107*AG107/CHARACTERIZE!$M$3/$B$7, PREFERENCES!$D$5)</f>
        <v>#N/A</v>
      </c>
      <c r="S107" s="16" t="e">
        <f>ROUND(Q107*AF107*CHARACTERIZE!$I$3/$B$7,PREFERENCES!$D$6)</f>
        <v>#N/A</v>
      </c>
      <c r="T107" s="18" t="e">
        <f>ROUND(S107/Q107,PREFERENCES!$D$6)</f>
        <v>#N/A</v>
      </c>
      <c r="U107" s="15" t="e">
        <f>IF(R107=0,0,ROUND((AF107*CHARACTERIZE!$I$3)/(E107*AG107/CHARACTERIZE!$M$3),PREFERENCES!$D$7))</f>
        <v>#N/A</v>
      </c>
      <c r="V107" s="19" t="e">
        <f t="shared" si="17"/>
        <v>#N/A</v>
      </c>
      <c r="W107" s="15" t="e">
        <f t="shared" si="13"/>
        <v>#N/A</v>
      </c>
      <c r="X107" s="15" t="e">
        <f t="shared" si="14"/>
        <v>#N/A</v>
      </c>
      <c r="Y107" s="23" t="e">
        <f t="shared" si="18"/>
        <v>#N/A</v>
      </c>
      <c r="Z107" s="15" t="e">
        <f t="shared" si="19"/>
        <v>#N/A</v>
      </c>
      <c r="AA107" s="15" t="e">
        <f t="shared" si="20"/>
        <v>#N/A</v>
      </c>
      <c r="AB107" s="22"/>
      <c r="AC107" s="4"/>
      <c r="AD107" s="3">
        <f t="shared" si="22"/>
        <v>0</v>
      </c>
      <c r="AE107" s="3" t="e">
        <f t="shared" si="23"/>
        <v>#N/A</v>
      </c>
      <c r="AF107" t="e">
        <f t="shared" si="24"/>
        <v>#N/A</v>
      </c>
      <c r="AG107" t="e">
        <f t="shared" si="25"/>
        <v>#N/A</v>
      </c>
    </row>
    <row r="108" spans="4:33">
      <c r="D108">
        <v>105</v>
      </c>
      <c r="E108" s="3">
        <v>0.9</v>
      </c>
      <c r="F108" s="17">
        <f t="shared" si="21"/>
        <v>0</v>
      </c>
      <c r="G108" s="17">
        <f t="shared" si="15"/>
        <v>0</v>
      </c>
      <c r="I108" s="14" t="e">
        <f>IF(AD108=0,NA(),ROUND(AG108,PREFERENCES!$D$4))</f>
        <v>#N/A</v>
      </c>
      <c r="J108" s="14" t="e">
        <f>ROUND(E108*AG108,PREFERENCES!$D$5)</f>
        <v>#N/A</v>
      </c>
      <c r="K108" s="14" t="e">
        <f>IF(AD108=0,NA(),ROUND(AF108,PREFERENCES!$D$6))</f>
        <v>#N/A</v>
      </c>
      <c r="L108" s="14" t="e">
        <f>IF(J108=0,NA(),ROUND(AF108/J108,PREFERENCES!$D$7))</f>
        <v>#N/A</v>
      </c>
      <c r="M108" s="17" t="e">
        <f t="shared" si="16"/>
        <v>#N/A</v>
      </c>
      <c r="N108" s="14" t="e">
        <f>ROUND(IF($B$6=0,NA(),AF108/$B$6),PREFERENCES!$D$8)</f>
        <v>#N/A</v>
      </c>
      <c r="O108" s="14" t="e">
        <f>ROUND(IF(OR(K108=0,$B$6=0),NA(),$B$6/K108),PREFERENCES!$D$9)</f>
        <v>#N/A</v>
      </c>
      <c r="P108" s="14" t="e">
        <f>ROUND(IF(OR(K108=0,$B$6=0),NA(),$B$6/K108*100),PREFERENCES!$D$10)</f>
        <v>#N/A</v>
      </c>
      <c r="Q108" s="16" t="e">
        <f>IF((AF108*CHARACTERIZE!$I$3)=0,0,CEILING(CHARACTERIZE!$E$3/(AF108*CHARACTERIZE!$I$3),1)*$B$7)</f>
        <v>#N/A</v>
      </c>
      <c r="R108" s="17" t="e">
        <f>ROUND(Q108*E108*AG108/CHARACTERIZE!$M$3/$B$7, PREFERENCES!$D$5)</f>
        <v>#N/A</v>
      </c>
      <c r="S108" s="16" t="e">
        <f>ROUND(Q108*AF108*CHARACTERIZE!$I$3/$B$7,PREFERENCES!$D$6)</f>
        <v>#N/A</v>
      </c>
      <c r="T108" s="18" t="e">
        <f>ROUND(S108/Q108,PREFERENCES!$D$6)</f>
        <v>#N/A</v>
      </c>
      <c r="U108" s="15" t="e">
        <f>IF(R108=0,0,ROUND((AF108*CHARACTERIZE!$I$3)/(E108*AG108/CHARACTERIZE!$M$3),PREFERENCES!$D$7))</f>
        <v>#N/A</v>
      </c>
      <c r="V108" s="19" t="e">
        <f t="shared" si="17"/>
        <v>#N/A</v>
      </c>
      <c r="W108" s="15" t="e">
        <f t="shared" si="13"/>
        <v>#N/A</v>
      </c>
      <c r="X108" s="15" t="e">
        <f t="shared" si="14"/>
        <v>#N/A</v>
      </c>
      <c r="Y108" s="23" t="e">
        <f t="shared" si="18"/>
        <v>#N/A</v>
      </c>
      <c r="Z108" s="15" t="e">
        <f t="shared" si="19"/>
        <v>#N/A</v>
      </c>
      <c r="AA108" s="15" t="e">
        <f t="shared" si="20"/>
        <v>#N/A</v>
      </c>
      <c r="AB108" s="22"/>
      <c r="AC108" s="4"/>
      <c r="AD108" s="3">
        <f t="shared" si="22"/>
        <v>0</v>
      </c>
      <c r="AE108" s="3" t="e">
        <f t="shared" si="23"/>
        <v>#N/A</v>
      </c>
      <c r="AF108" t="e">
        <f t="shared" si="24"/>
        <v>#N/A</v>
      </c>
      <c r="AG108" t="e">
        <f t="shared" si="25"/>
        <v>#N/A</v>
      </c>
    </row>
    <row r="109" spans="4:33">
      <c r="D109">
        <v>106</v>
      </c>
      <c r="E109" s="3">
        <v>0.95000000000000095</v>
      </c>
      <c r="F109" s="17">
        <f t="shared" si="21"/>
        <v>0</v>
      </c>
      <c r="G109" s="17">
        <f t="shared" si="15"/>
        <v>0</v>
      </c>
      <c r="I109" s="14" t="e">
        <f>IF(AD109=0,NA(),ROUND(AG109,PREFERENCES!$D$4))</f>
        <v>#N/A</v>
      </c>
      <c r="J109" s="14" t="e">
        <f>ROUND(E109*AG109,PREFERENCES!$D$5)</f>
        <v>#N/A</v>
      </c>
      <c r="K109" s="14" t="e">
        <f>IF(AD109=0,NA(),ROUND(AF109,PREFERENCES!$D$6))</f>
        <v>#N/A</v>
      </c>
      <c r="L109" s="14" t="e">
        <f>IF(J109=0,NA(),ROUND(AF109/J109,PREFERENCES!$D$7))</f>
        <v>#N/A</v>
      </c>
      <c r="M109" s="17" t="e">
        <f t="shared" si="16"/>
        <v>#N/A</v>
      </c>
      <c r="N109" s="14" t="e">
        <f>ROUND(IF($B$6=0,NA(),AF109/$B$6),PREFERENCES!$D$8)</f>
        <v>#N/A</v>
      </c>
      <c r="O109" s="14" t="e">
        <f>ROUND(IF(OR(K109=0,$B$6=0),NA(),$B$6/K109),PREFERENCES!$D$9)</f>
        <v>#N/A</v>
      </c>
      <c r="P109" s="14" t="e">
        <f>ROUND(IF(OR(K109=0,$B$6=0),NA(),$B$6/K109*100),PREFERENCES!$D$10)</f>
        <v>#N/A</v>
      </c>
      <c r="Q109" s="16" t="e">
        <f>IF((AF109*CHARACTERIZE!$I$3)=0,0,CEILING(CHARACTERIZE!$E$3/(AF109*CHARACTERIZE!$I$3),1)*$B$7)</f>
        <v>#N/A</v>
      </c>
      <c r="R109" s="17" t="e">
        <f>ROUND(Q109*E109*AG109/CHARACTERIZE!$M$3/$B$7, PREFERENCES!$D$5)</f>
        <v>#N/A</v>
      </c>
      <c r="S109" s="16" t="e">
        <f>ROUND(Q109*AF109*CHARACTERIZE!$I$3/$B$7,PREFERENCES!$D$6)</f>
        <v>#N/A</v>
      </c>
      <c r="T109" s="18" t="e">
        <f>ROUND(S109/Q109,PREFERENCES!$D$6)</f>
        <v>#N/A</v>
      </c>
      <c r="U109" s="15" t="e">
        <f>IF(R109=0,0,ROUND((AF109*CHARACTERIZE!$I$3)/(E109*AG109/CHARACTERIZE!$M$3),PREFERENCES!$D$7))</f>
        <v>#N/A</v>
      </c>
      <c r="V109" s="19" t="e">
        <f t="shared" si="17"/>
        <v>#N/A</v>
      </c>
      <c r="W109" s="15" t="e">
        <f t="shared" si="13"/>
        <v>#N/A</v>
      </c>
      <c r="X109" s="15" t="e">
        <f t="shared" si="14"/>
        <v>#N/A</v>
      </c>
      <c r="Y109" s="23" t="e">
        <f t="shared" si="18"/>
        <v>#N/A</v>
      </c>
      <c r="Z109" s="15" t="e">
        <f t="shared" si="19"/>
        <v>#N/A</v>
      </c>
      <c r="AA109" s="15" t="e">
        <f t="shared" si="20"/>
        <v>#N/A</v>
      </c>
      <c r="AB109" s="22"/>
      <c r="AC109" s="4"/>
      <c r="AD109" s="3">
        <f t="shared" si="22"/>
        <v>0</v>
      </c>
      <c r="AE109" s="3" t="e">
        <f t="shared" si="23"/>
        <v>#N/A</v>
      </c>
      <c r="AF109" t="e">
        <f t="shared" si="24"/>
        <v>#N/A</v>
      </c>
      <c r="AG109" t="e">
        <f t="shared" si="25"/>
        <v>#N/A</v>
      </c>
    </row>
    <row r="110" spans="4:33">
      <c r="D110">
        <v>107</v>
      </c>
      <c r="E110" s="3">
        <v>1</v>
      </c>
      <c r="F110" s="17">
        <f t="shared" si="21"/>
        <v>0</v>
      </c>
      <c r="G110" s="17">
        <f t="shared" si="15"/>
        <v>0</v>
      </c>
      <c r="I110" s="14" t="e">
        <f>IF(AD110=0,NA(),ROUND(AG110,PREFERENCES!$D$4))</f>
        <v>#N/A</v>
      </c>
      <c r="J110" s="14" t="e">
        <f>ROUND(E110*AG110,PREFERENCES!$D$5)</f>
        <v>#N/A</v>
      </c>
      <c r="K110" s="14" t="e">
        <f>IF(AD110=0,NA(),ROUND(AF110,PREFERENCES!$D$6))</f>
        <v>#N/A</v>
      </c>
      <c r="L110" s="14" t="e">
        <f>IF(J110=0,NA(),ROUND(AF110/J110,PREFERENCES!$D$7))</f>
        <v>#N/A</v>
      </c>
      <c r="M110" s="17" t="e">
        <f t="shared" si="16"/>
        <v>#N/A</v>
      </c>
      <c r="N110" s="14" t="e">
        <f>ROUND(IF($B$6=0,NA(),AF110/$B$6),PREFERENCES!$D$8)</f>
        <v>#N/A</v>
      </c>
      <c r="O110" s="14" t="e">
        <f>ROUND(IF(OR(K110=0,$B$6=0),NA(),$B$6/K110),PREFERENCES!$D$9)</f>
        <v>#N/A</v>
      </c>
      <c r="P110" s="14" t="e">
        <f>ROUND(IF(OR(K110=0,$B$6=0),NA(),$B$6/K110*100),PREFERENCES!$D$10)</f>
        <v>#N/A</v>
      </c>
      <c r="Q110" s="16" t="e">
        <f>IF((AF110*CHARACTERIZE!$I$3)=0,0,CEILING(CHARACTERIZE!$E$3/(AF110*CHARACTERIZE!$I$3),1)*$B$7)</f>
        <v>#N/A</v>
      </c>
      <c r="R110" s="17" t="e">
        <f>ROUND(Q110*E110*AG110/CHARACTERIZE!$M$3/$B$7, PREFERENCES!$D$5)</f>
        <v>#N/A</v>
      </c>
      <c r="S110" s="16" t="e">
        <f>ROUND(Q110*AF110*CHARACTERIZE!$I$3/$B$7,PREFERENCES!$D$6)</f>
        <v>#N/A</v>
      </c>
      <c r="T110" s="18" t="e">
        <f>ROUND(S110/Q110,PREFERENCES!$D$6)</f>
        <v>#N/A</v>
      </c>
      <c r="U110" s="15" t="e">
        <f>IF(R110=0,0,ROUND((AF110*CHARACTERIZE!$I$3)/(E110*AG110/CHARACTERIZE!$M$3),PREFERENCES!$D$7))</f>
        <v>#N/A</v>
      </c>
      <c r="V110" s="19" t="e">
        <f t="shared" si="17"/>
        <v>#N/A</v>
      </c>
      <c r="W110" s="15" t="e">
        <f t="shared" si="13"/>
        <v>#N/A</v>
      </c>
      <c r="X110" s="15" t="e">
        <f t="shared" si="14"/>
        <v>#N/A</v>
      </c>
      <c r="Y110" s="23" t="e">
        <f t="shared" si="18"/>
        <v>#N/A</v>
      </c>
      <c r="Z110" s="15" t="e">
        <f t="shared" si="19"/>
        <v>#N/A</v>
      </c>
      <c r="AA110" s="15" t="e">
        <f t="shared" si="20"/>
        <v>#N/A</v>
      </c>
      <c r="AB110" s="22"/>
      <c r="AC110" s="4"/>
      <c r="AD110" s="3">
        <f t="shared" si="22"/>
        <v>0</v>
      </c>
      <c r="AE110" s="3" t="e">
        <f t="shared" si="23"/>
        <v>#N/A</v>
      </c>
      <c r="AF110" t="e">
        <f t="shared" si="24"/>
        <v>#N/A</v>
      </c>
      <c r="AG110" t="e">
        <f t="shared" si="25"/>
        <v>#N/A</v>
      </c>
    </row>
    <row r="111" spans="4:33">
      <c r="D111">
        <v>108</v>
      </c>
      <c r="E111" s="3">
        <v>1.05</v>
      </c>
      <c r="F111" s="17">
        <f t="shared" si="21"/>
        <v>0</v>
      </c>
      <c r="G111" s="17">
        <f t="shared" si="15"/>
        <v>0</v>
      </c>
      <c r="I111" s="14" t="e">
        <f>IF(AD111=0,NA(),ROUND(AG111,PREFERENCES!$D$4))</f>
        <v>#N/A</v>
      </c>
      <c r="J111" s="14" t="e">
        <f>ROUND(E111*AG111,PREFERENCES!$D$5)</f>
        <v>#N/A</v>
      </c>
      <c r="K111" s="14" t="e">
        <f>IF(AD111=0,NA(),ROUND(AF111,PREFERENCES!$D$6))</f>
        <v>#N/A</v>
      </c>
      <c r="L111" s="14" t="e">
        <f>IF(J111=0,NA(),ROUND(AF111/J111,PREFERENCES!$D$7))</f>
        <v>#N/A</v>
      </c>
      <c r="M111" s="17" t="e">
        <f t="shared" si="16"/>
        <v>#N/A</v>
      </c>
      <c r="N111" s="14" t="e">
        <f>ROUND(IF($B$6=0,NA(),AF111/$B$6),PREFERENCES!$D$8)</f>
        <v>#N/A</v>
      </c>
      <c r="O111" s="14" t="e">
        <f>ROUND(IF(OR(K111=0,$B$6=0),NA(),$B$6/K111),PREFERENCES!$D$9)</f>
        <v>#N/A</v>
      </c>
      <c r="P111" s="14" t="e">
        <f>ROUND(IF(OR(K111=0,$B$6=0),NA(),$B$6/K111*100),PREFERENCES!$D$10)</f>
        <v>#N/A</v>
      </c>
      <c r="Q111" s="16" t="e">
        <f>IF((AF111*CHARACTERIZE!$I$3)=0,0,CEILING(CHARACTERIZE!$E$3/(AF111*CHARACTERIZE!$I$3),1)*$B$7)</f>
        <v>#N/A</v>
      </c>
      <c r="R111" s="17" t="e">
        <f>ROUND(Q111*E111*AG111/CHARACTERIZE!$M$3/$B$7, PREFERENCES!$D$5)</f>
        <v>#N/A</v>
      </c>
      <c r="S111" s="16" t="e">
        <f>ROUND(Q111*AF111*CHARACTERIZE!$I$3/$B$7,PREFERENCES!$D$6)</f>
        <v>#N/A</v>
      </c>
      <c r="T111" s="18" t="e">
        <f>ROUND(S111/Q111,PREFERENCES!$D$6)</f>
        <v>#N/A</v>
      </c>
      <c r="U111" s="15" t="e">
        <f>IF(R111=0,0,ROUND((AF111*CHARACTERIZE!$I$3)/(E111*AG111/CHARACTERIZE!$M$3),PREFERENCES!$D$7))</f>
        <v>#N/A</v>
      </c>
      <c r="V111" s="19" t="e">
        <f t="shared" si="17"/>
        <v>#N/A</v>
      </c>
      <c r="W111" s="15" t="e">
        <f t="shared" si="13"/>
        <v>#N/A</v>
      </c>
      <c r="X111" s="15" t="e">
        <f t="shared" si="14"/>
        <v>#N/A</v>
      </c>
      <c r="Y111" s="23" t="e">
        <f t="shared" si="18"/>
        <v>#N/A</v>
      </c>
      <c r="Z111" s="15" t="e">
        <f t="shared" si="19"/>
        <v>#N/A</v>
      </c>
      <c r="AA111" s="15" t="e">
        <f t="shared" si="20"/>
        <v>#N/A</v>
      </c>
      <c r="AB111" s="22"/>
      <c r="AC111" s="4"/>
      <c r="AD111" s="3">
        <f t="shared" si="22"/>
        <v>0</v>
      </c>
      <c r="AE111" s="3" t="e">
        <f t="shared" si="23"/>
        <v>#N/A</v>
      </c>
      <c r="AF111" t="e">
        <f t="shared" si="24"/>
        <v>#N/A</v>
      </c>
      <c r="AG111" t="e">
        <f t="shared" si="25"/>
        <v>#N/A</v>
      </c>
    </row>
    <row r="112" spans="4:33">
      <c r="D112">
        <v>109</v>
      </c>
      <c r="E112" s="3">
        <v>1.1000000000000001</v>
      </c>
      <c r="F112" s="17">
        <f t="shared" si="21"/>
        <v>0</v>
      </c>
      <c r="G112" s="17">
        <f t="shared" si="15"/>
        <v>0</v>
      </c>
      <c r="I112" s="14" t="e">
        <f>IF(AD112=0,NA(),ROUND(AG112,PREFERENCES!$D$4))</f>
        <v>#N/A</v>
      </c>
      <c r="J112" s="14" t="e">
        <f>ROUND(E112*AG112,PREFERENCES!$D$5)</f>
        <v>#N/A</v>
      </c>
      <c r="K112" s="14" t="e">
        <f>IF(AD112=0,NA(),ROUND(AF112,PREFERENCES!$D$6))</f>
        <v>#N/A</v>
      </c>
      <c r="L112" s="14" t="e">
        <f>IF(J112=0,NA(),ROUND(AF112/J112,PREFERENCES!$D$7))</f>
        <v>#N/A</v>
      </c>
      <c r="M112" s="17" t="e">
        <f t="shared" si="16"/>
        <v>#N/A</v>
      </c>
      <c r="N112" s="14" t="e">
        <f>ROUND(IF($B$6=0,NA(),AF112/$B$6),PREFERENCES!$D$8)</f>
        <v>#N/A</v>
      </c>
      <c r="O112" s="14" t="e">
        <f>ROUND(IF(OR(K112=0,$B$6=0),NA(),$B$6/K112),PREFERENCES!$D$9)</f>
        <v>#N/A</v>
      </c>
      <c r="P112" s="14" t="e">
        <f>ROUND(IF(OR(K112=0,$B$6=0),NA(),$B$6/K112*100),PREFERENCES!$D$10)</f>
        <v>#N/A</v>
      </c>
      <c r="Q112" s="16" t="e">
        <f>IF((AF112*CHARACTERIZE!$I$3)=0,0,CEILING(CHARACTERIZE!$E$3/(AF112*CHARACTERIZE!$I$3),1)*$B$7)</f>
        <v>#N/A</v>
      </c>
      <c r="R112" s="17" t="e">
        <f>ROUND(Q112*E112*AG112/CHARACTERIZE!$M$3/$B$7, PREFERENCES!$D$5)</f>
        <v>#N/A</v>
      </c>
      <c r="S112" s="16" t="e">
        <f>ROUND(Q112*AF112*CHARACTERIZE!$I$3/$B$7,PREFERENCES!$D$6)</f>
        <v>#N/A</v>
      </c>
      <c r="T112" s="18" t="e">
        <f>ROUND(S112/Q112,PREFERENCES!$D$6)</f>
        <v>#N/A</v>
      </c>
      <c r="U112" s="15" t="e">
        <f>IF(R112=0,0,ROUND((AF112*CHARACTERIZE!$I$3)/(E112*AG112/CHARACTERIZE!$M$3),PREFERENCES!$D$7))</f>
        <v>#N/A</v>
      </c>
      <c r="V112" s="19" t="e">
        <f t="shared" si="17"/>
        <v>#N/A</v>
      </c>
      <c r="W112" s="15" t="e">
        <f t="shared" si="13"/>
        <v>#N/A</v>
      </c>
      <c r="X112" s="15" t="e">
        <f t="shared" si="14"/>
        <v>#N/A</v>
      </c>
      <c r="Y112" s="23" t="e">
        <f t="shared" si="18"/>
        <v>#N/A</v>
      </c>
      <c r="Z112" s="15" t="e">
        <f t="shared" si="19"/>
        <v>#N/A</v>
      </c>
      <c r="AA112" s="15" t="e">
        <f t="shared" si="20"/>
        <v>#N/A</v>
      </c>
      <c r="AB112" s="22"/>
      <c r="AC112" s="4"/>
      <c r="AD112" s="3">
        <f t="shared" si="22"/>
        <v>0</v>
      </c>
      <c r="AE112" s="3" t="e">
        <f t="shared" si="23"/>
        <v>#N/A</v>
      </c>
      <c r="AF112" t="e">
        <f t="shared" si="24"/>
        <v>#N/A</v>
      </c>
      <c r="AG112" t="e">
        <f t="shared" si="25"/>
        <v>#N/A</v>
      </c>
    </row>
    <row r="113" spans="4:33">
      <c r="D113">
        <v>110</v>
      </c>
      <c r="E113" s="3">
        <v>1.1499999999999999</v>
      </c>
      <c r="F113" s="17">
        <f t="shared" si="21"/>
        <v>0</v>
      </c>
      <c r="G113" s="17">
        <f t="shared" si="15"/>
        <v>0</v>
      </c>
      <c r="I113" s="14" t="e">
        <f>IF(AD113=0,NA(),ROUND(AG113,PREFERENCES!$D$4))</f>
        <v>#N/A</v>
      </c>
      <c r="J113" s="14" t="e">
        <f>ROUND(E113*AG113,PREFERENCES!$D$5)</f>
        <v>#N/A</v>
      </c>
      <c r="K113" s="14" t="e">
        <f>IF(AD113=0,NA(),ROUND(AF113,PREFERENCES!$D$6))</f>
        <v>#N/A</v>
      </c>
      <c r="L113" s="14" t="e">
        <f>IF(J113=0,NA(),ROUND(AF113/J113,PREFERENCES!$D$7))</f>
        <v>#N/A</v>
      </c>
      <c r="M113" s="17" t="e">
        <f t="shared" si="16"/>
        <v>#N/A</v>
      </c>
      <c r="N113" s="14" t="e">
        <f>ROUND(IF($B$6=0,NA(),AF113/$B$6),PREFERENCES!$D$8)</f>
        <v>#N/A</v>
      </c>
      <c r="O113" s="14" t="e">
        <f>ROUND(IF(OR(K113=0,$B$6=0),NA(),$B$6/K113),PREFERENCES!$D$9)</f>
        <v>#N/A</v>
      </c>
      <c r="P113" s="14" t="e">
        <f>ROUND(IF(OR(K113=0,$B$6=0),NA(),$B$6/K113*100),PREFERENCES!$D$10)</f>
        <v>#N/A</v>
      </c>
      <c r="Q113" s="16" t="e">
        <f>IF((AF113*CHARACTERIZE!$I$3)=0,0,CEILING(CHARACTERIZE!$E$3/(AF113*CHARACTERIZE!$I$3),1)*$B$7)</f>
        <v>#N/A</v>
      </c>
      <c r="R113" s="17" t="e">
        <f>ROUND(Q113*E113*AG113/CHARACTERIZE!$M$3/$B$7, PREFERENCES!$D$5)</f>
        <v>#N/A</v>
      </c>
      <c r="S113" s="16" t="e">
        <f>ROUND(Q113*AF113*CHARACTERIZE!$I$3/$B$7,PREFERENCES!$D$6)</f>
        <v>#N/A</v>
      </c>
      <c r="T113" s="18" t="e">
        <f>ROUND(S113/Q113,PREFERENCES!$D$6)</f>
        <v>#N/A</v>
      </c>
      <c r="U113" s="15" t="e">
        <f>IF(R113=0,0,ROUND((AF113*CHARACTERIZE!$I$3)/(E113*AG113/CHARACTERIZE!$M$3),PREFERENCES!$D$7))</f>
        <v>#N/A</v>
      </c>
      <c r="V113" s="19" t="e">
        <f t="shared" si="17"/>
        <v>#N/A</v>
      </c>
      <c r="W113" s="15" t="e">
        <f t="shared" si="13"/>
        <v>#N/A</v>
      </c>
      <c r="X113" s="15" t="e">
        <f t="shared" si="14"/>
        <v>#N/A</v>
      </c>
      <c r="Y113" s="23" t="e">
        <f t="shared" si="18"/>
        <v>#N/A</v>
      </c>
      <c r="Z113" s="15" t="e">
        <f t="shared" si="19"/>
        <v>#N/A</v>
      </c>
      <c r="AA113" s="15" t="e">
        <f t="shared" si="20"/>
        <v>#N/A</v>
      </c>
      <c r="AB113" s="22"/>
      <c r="AC113" s="4"/>
      <c r="AD113" s="3">
        <f t="shared" si="22"/>
        <v>0</v>
      </c>
      <c r="AE113" s="3" t="e">
        <f t="shared" si="23"/>
        <v>#N/A</v>
      </c>
      <c r="AF113" t="e">
        <f t="shared" si="24"/>
        <v>#N/A</v>
      </c>
      <c r="AG113" t="e">
        <f t="shared" si="25"/>
        <v>#N/A</v>
      </c>
    </row>
    <row r="114" spans="4:33">
      <c r="D114">
        <v>111</v>
      </c>
      <c r="E114" s="3">
        <v>1.2</v>
      </c>
      <c r="F114" s="17">
        <f t="shared" si="21"/>
        <v>0</v>
      </c>
      <c r="G114" s="17">
        <f t="shared" si="15"/>
        <v>0</v>
      </c>
      <c r="I114" s="14" t="e">
        <f>IF(AD114=0,NA(),ROUND(AG114,PREFERENCES!$D$4))</f>
        <v>#N/A</v>
      </c>
      <c r="J114" s="14" t="e">
        <f>ROUND(E114*AG114,PREFERENCES!$D$5)</f>
        <v>#N/A</v>
      </c>
      <c r="K114" s="14" t="e">
        <f>IF(AD114=0,NA(),ROUND(AF114,PREFERENCES!$D$6))</f>
        <v>#N/A</v>
      </c>
      <c r="L114" s="14" t="e">
        <f>IF(J114=0,NA(),ROUND(AF114/J114,PREFERENCES!$D$7))</f>
        <v>#N/A</v>
      </c>
      <c r="M114" s="17" t="e">
        <f t="shared" si="16"/>
        <v>#N/A</v>
      </c>
      <c r="N114" s="14" t="e">
        <f>ROUND(IF($B$6=0,NA(),AF114/$B$6),PREFERENCES!$D$8)</f>
        <v>#N/A</v>
      </c>
      <c r="O114" s="14" t="e">
        <f>ROUND(IF(OR(K114=0,$B$6=0),NA(),$B$6/K114),PREFERENCES!$D$9)</f>
        <v>#N/A</v>
      </c>
      <c r="P114" s="14" t="e">
        <f>ROUND(IF(OR(K114=0,$B$6=0),NA(),$B$6/K114*100),PREFERENCES!$D$10)</f>
        <v>#N/A</v>
      </c>
      <c r="Q114" s="16" t="e">
        <f>IF((AF114*CHARACTERIZE!$I$3)=0,0,CEILING(CHARACTERIZE!$E$3/(AF114*CHARACTERIZE!$I$3),1)*$B$7)</f>
        <v>#N/A</v>
      </c>
      <c r="R114" s="17" t="e">
        <f>ROUND(Q114*E114*AG114/CHARACTERIZE!$M$3/$B$7, PREFERENCES!$D$5)</f>
        <v>#N/A</v>
      </c>
      <c r="S114" s="16" t="e">
        <f>ROUND(Q114*AF114*CHARACTERIZE!$I$3/$B$7,PREFERENCES!$D$6)</f>
        <v>#N/A</v>
      </c>
      <c r="T114" s="18" t="e">
        <f>ROUND(S114/Q114,PREFERENCES!$D$6)</f>
        <v>#N/A</v>
      </c>
      <c r="U114" s="15" t="e">
        <f>IF(R114=0,0,ROUND((AF114*CHARACTERIZE!$I$3)/(E114*AG114/CHARACTERIZE!$M$3),PREFERENCES!$D$7))</f>
        <v>#N/A</v>
      </c>
      <c r="V114" s="19" t="e">
        <f t="shared" si="17"/>
        <v>#N/A</v>
      </c>
      <c r="W114" s="15" t="e">
        <f t="shared" si="13"/>
        <v>#N/A</v>
      </c>
      <c r="X114" s="15" t="e">
        <f t="shared" si="14"/>
        <v>#N/A</v>
      </c>
      <c r="Y114" s="23" t="e">
        <f t="shared" si="18"/>
        <v>#N/A</v>
      </c>
      <c r="Z114" s="15" t="e">
        <f t="shared" si="19"/>
        <v>#N/A</v>
      </c>
      <c r="AA114" s="15" t="e">
        <f t="shared" si="20"/>
        <v>#N/A</v>
      </c>
      <c r="AB114" s="22"/>
      <c r="AC114" s="4"/>
      <c r="AD114" s="3">
        <f t="shared" si="22"/>
        <v>0</v>
      </c>
      <c r="AE114" s="3" t="e">
        <f t="shared" si="23"/>
        <v>#N/A</v>
      </c>
      <c r="AF114" t="e">
        <f t="shared" si="24"/>
        <v>#N/A</v>
      </c>
      <c r="AG114" t="e">
        <f t="shared" si="25"/>
        <v>#N/A</v>
      </c>
    </row>
    <row r="115" spans="4:33">
      <c r="D115">
        <v>112</v>
      </c>
      <c r="E115" s="3">
        <v>1.25</v>
      </c>
      <c r="F115" s="17">
        <f t="shared" si="21"/>
        <v>0</v>
      </c>
      <c r="G115" s="17">
        <f t="shared" si="15"/>
        <v>0</v>
      </c>
      <c r="I115" s="14" t="e">
        <f>IF(AD115=0,NA(),ROUND(AG115,PREFERENCES!$D$4))</f>
        <v>#N/A</v>
      </c>
      <c r="J115" s="14" t="e">
        <f>ROUND(E115*AG115,PREFERENCES!$D$5)</f>
        <v>#N/A</v>
      </c>
      <c r="K115" s="14" t="e">
        <f>IF(AD115=0,NA(),ROUND(AF115,PREFERENCES!$D$6))</f>
        <v>#N/A</v>
      </c>
      <c r="L115" s="14" t="e">
        <f>IF(J115=0,NA(),ROUND(AF115/J115,PREFERENCES!$D$7))</f>
        <v>#N/A</v>
      </c>
      <c r="M115" s="17" t="e">
        <f t="shared" si="16"/>
        <v>#N/A</v>
      </c>
      <c r="N115" s="14" t="e">
        <f>ROUND(IF($B$6=0,NA(),AF115/$B$6),PREFERENCES!$D$8)</f>
        <v>#N/A</v>
      </c>
      <c r="O115" s="14" t="e">
        <f>ROUND(IF(OR(K115=0,$B$6=0),NA(),$B$6/K115),PREFERENCES!$D$9)</f>
        <v>#N/A</v>
      </c>
      <c r="P115" s="14" t="e">
        <f>ROUND(IF(OR(K115=0,$B$6=0),NA(),$B$6/K115*100),PREFERENCES!$D$10)</f>
        <v>#N/A</v>
      </c>
      <c r="Q115" s="16" t="e">
        <f>IF((AF115*CHARACTERIZE!$I$3)=0,0,CEILING(CHARACTERIZE!$E$3/(AF115*CHARACTERIZE!$I$3),1)*$B$7)</f>
        <v>#N/A</v>
      </c>
      <c r="R115" s="17" t="e">
        <f>ROUND(Q115*E115*AG115/CHARACTERIZE!$M$3/$B$7, PREFERENCES!$D$5)</f>
        <v>#N/A</v>
      </c>
      <c r="S115" s="16" t="e">
        <f>ROUND(Q115*AF115*CHARACTERIZE!$I$3/$B$7,PREFERENCES!$D$6)</f>
        <v>#N/A</v>
      </c>
      <c r="T115" s="18" t="e">
        <f>ROUND(S115/Q115,PREFERENCES!$D$6)</f>
        <v>#N/A</v>
      </c>
      <c r="U115" s="15" t="e">
        <f>IF(R115=0,0,ROUND((AF115*CHARACTERIZE!$I$3)/(E115*AG115/CHARACTERIZE!$M$3),PREFERENCES!$D$7))</f>
        <v>#N/A</v>
      </c>
      <c r="V115" s="19" t="e">
        <f t="shared" si="17"/>
        <v>#N/A</v>
      </c>
      <c r="W115" s="15" t="e">
        <f t="shared" si="13"/>
        <v>#N/A</v>
      </c>
      <c r="X115" s="15" t="e">
        <f t="shared" si="14"/>
        <v>#N/A</v>
      </c>
      <c r="Y115" s="23" t="e">
        <f t="shared" si="18"/>
        <v>#N/A</v>
      </c>
      <c r="Z115" s="15" t="e">
        <f t="shared" si="19"/>
        <v>#N/A</v>
      </c>
      <c r="AA115" s="15" t="e">
        <f t="shared" si="20"/>
        <v>#N/A</v>
      </c>
      <c r="AB115" s="22"/>
      <c r="AC115" s="4"/>
      <c r="AD115" s="3">
        <f t="shared" si="22"/>
        <v>0</v>
      </c>
      <c r="AE115" s="3" t="e">
        <f t="shared" si="23"/>
        <v>#N/A</v>
      </c>
      <c r="AF115" t="e">
        <f t="shared" si="24"/>
        <v>#N/A</v>
      </c>
      <c r="AG115" t="e">
        <f t="shared" si="25"/>
        <v>#N/A</v>
      </c>
    </row>
    <row r="116" spans="4:33">
      <c r="D116">
        <v>113</v>
      </c>
      <c r="E116" s="3">
        <v>1.3</v>
      </c>
      <c r="F116" s="17">
        <f t="shared" si="21"/>
        <v>0</v>
      </c>
      <c r="G116" s="17">
        <f t="shared" si="15"/>
        <v>0</v>
      </c>
      <c r="I116" s="14" t="e">
        <f>IF(AD116=0,NA(),ROUND(AG116,PREFERENCES!$D$4))</f>
        <v>#N/A</v>
      </c>
      <c r="J116" s="14" t="e">
        <f>ROUND(E116*AG116,PREFERENCES!$D$5)</f>
        <v>#N/A</v>
      </c>
      <c r="K116" s="14" t="e">
        <f>IF(AD116=0,NA(),ROUND(AF116,PREFERENCES!$D$6))</f>
        <v>#N/A</v>
      </c>
      <c r="L116" s="14" t="e">
        <f>IF(J116=0,NA(),ROUND(AF116/J116,PREFERENCES!$D$7))</f>
        <v>#N/A</v>
      </c>
      <c r="M116" s="17" t="e">
        <f t="shared" si="16"/>
        <v>#N/A</v>
      </c>
      <c r="N116" s="14" t="e">
        <f>ROUND(IF($B$6=0,NA(),AF116/$B$6),PREFERENCES!$D$8)</f>
        <v>#N/A</v>
      </c>
      <c r="O116" s="14" t="e">
        <f>ROUND(IF(OR(K116=0,$B$6=0),NA(),$B$6/K116),PREFERENCES!$D$9)</f>
        <v>#N/A</v>
      </c>
      <c r="P116" s="14" t="e">
        <f>ROUND(IF(OR(K116=0,$B$6=0),NA(),$B$6/K116*100),PREFERENCES!$D$10)</f>
        <v>#N/A</v>
      </c>
      <c r="Q116" s="16" t="e">
        <f>IF((AF116*CHARACTERIZE!$I$3)=0,0,CEILING(CHARACTERIZE!$E$3/(AF116*CHARACTERIZE!$I$3),1)*$B$7)</f>
        <v>#N/A</v>
      </c>
      <c r="R116" s="17" t="e">
        <f>ROUND(Q116*E116*AG116/CHARACTERIZE!$M$3/$B$7, PREFERENCES!$D$5)</f>
        <v>#N/A</v>
      </c>
      <c r="S116" s="16" t="e">
        <f>ROUND(Q116*AF116*CHARACTERIZE!$I$3/$B$7,PREFERENCES!$D$6)</f>
        <v>#N/A</v>
      </c>
      <c r="T116" s="18" t="e">
        <f>ROUND(S116/Q116,PREFERENCES!$D$6)</f>
        <v>#N/A</v>
      </c>
      <c r="U116" s="15" t="e">
        <f>IF(R116=0,0,ROUND((AF116*CHARACTERIZE!$I$3)/(E116*AG116/CHARACTERIZE!$M$3),PREFERENCES!$D$7))</f>
        <v>#N/A</v>
      </c>
      <c r="V116" s="19" t="e">
        <f t="shared" si="17"/>
        <v>#N/A</v>
      </c>
      <c r="W116" s="15" t="e">
        <f t="shared" ref="W116:W172" si="26">IF(AD116=0,NA(),ROUND(CHOOSE($B$39,$B$9,$B$9+AD116*$B$35,$B$13+AD116*($B$10+$B$11+$B$35+$B$12),$B$14+AD116*$B$35,$B$15),1))</f>
        <v>#N/A</v>
      </c>
      <c r="X116" s="15" t="e">
        <f t="shared" ref="X116:X172" si="27">IF(AE116=0,NA(),ROUND(CHOOSE($B$39,$B$9-AD116*$B$35,$B$9,$B$13+AD116*($B$12+$B$10+$B$11),$B$14,$B$15-AD116*$B$35),1))</f>
        <v>#N/A</v>
      </c>
      <c r="Y116" s="23" t="e">
        <f t="shared" si="18"/>
        <v>#N/A</v>
      </c>
      <c r="Z116" s="15" t="e">
        <f t="shared" si="19"/>
        <v>#N/A</v>
      </c>
      <c r="AA116" s="15" t="e">
        <f t="shared" si="20"/>
        <v>#N/A</v>
      </c>
      <c r="AB116" s="22"/>
      <c r="AC116" s="4"/>
      <c r="AD116" s="3">
        <f t="shared" si="22"/>
        <v>0</v>
      </c>
      <c r="AE116" s="3" t="e">
        <f t="shared" si="23"/>
        <v>#N/A</v>
      </c>
      <c r="AF116" t="e">
        <f t="shared" si="24"/>
        <v>#N/A</v>
      </c>
      <c r="AG116" t="e">
        <f t="shared" si="25"/>
        <v>#N/A</v>
      </c>
    </row>
    <row r="117" spans="4:33">
      <c r="D117">
        <v>114</v>
      </c>
      <c r="E117" s="3">
        <v>1.35</v>
      </c>
      <c r="F117" s="17">
        <f t="shared" si="21"/>
        <v>0</v>
      </c>
      <c r="G117" s="17">
        <f t="shared" si="15"/>
        <v>0</v>
      </c>
      <c r="I117" s="14" t="e">
        <f>IF(AD117=0,NA(),ROUND(AG117,PREFERENCES!$D$4))</f>
        <v>#N/A</v>
      </c>
      <c r="J117" s="14" t="e">
        <f>ROUND(E117*AG117,PREFERENCES!$D$5)</f>
        <v>#N/A</v>
      </c>
      <c r="K117" s="14" t="e">
        <f>IF(AD117=0,NA(),ROUND(AF117,PREFERENCES!$D$6))</f>
        <v>#N/A</v>
      </c>
      <c r="L117" s="14" t="e">
        <f>IF(J117=0,NA(),ROUND(AF117/J117,PREFERENCES!$D$7))</f>
        <v>#N/A</v>
      </c>
      <c r="M117" s="17" t="e">
        <f t="shared" si="16"/>
        <v>#N/A</v>
      </c>
      <c r="N117" s="14" t="e">
        <f>ROUND(IF($B$6=0,NA(),AF117/$B$6),PREFERENCES!$D$8)</f>
        <v>#N/A</v>
      </c>
      <c r="O117" s="14" t="e">
        <f>ROUND(IF(OR(K117=0,$B$6=0),NA(),$B$6/K117),PREFERENCES!$D$9)</f>
        <v>#N/A</v>
      </c>
      <c r="P117" s="14" t="e">
        <f>ROUND(IF(OR(K117=0,$B$6=0),NA(),$B$6/K117*100),PREFERENCES!$D$10)</f>
        <v>#N/A</v>
      </c>
      <c r="Q117" s="16" t="e">
        <f>IF((AF117*CHARACTERIZE!$I$3)=0,0,CEILING(CHARACTERIZE!$E$3/(AF117*CHARACTERIZE!$I$3),1)*$B$7)</f>
        <v>#N/A</v>
      </c>
      <c r="R117" s="17" t="e">
        <f>ROUND(Q117*E117*AG117/CHARACTERIZE!$M$3/$B$7, PREFERENCES!$D$5)</f>
        <v>#N/A</v>
      </c>
      <c r="S117" s="16" t="e">
        <f>ROUND(Q117*AF117*CHARACTERIZE!$I$3/$B$7,PREFERENCES!$D$6)</f>
        <v>#N/A</v>
      </c>
      <c r="T117" s="18" t="e">
        <f>ROUND(S117/Q117,PREFERENCES!$D$6)</f>
        <v>#N/A</v>
      </c>
      <c r="U117" s="15" t="e">
        <f>IF(R117=0,0,ROUND((AF117*CHARACTERIZE!$I$3)/(E117*AG117/CHARACTERIZE!$M$3),PREFERENCES!$D$7))</f>
        <v>#N/A</v>
      </c>
      <c r="V117" s="19" t="e">
        <f t="shared" si="17"/>
        <v>#N/A</v>
      </c>
      <c r="W117" s="15" t="e">
        <f t="shared" si="26"/>
        <v>#N/A</v>
      </c>
      <c r="X117" s="15" t="e">
        <f t="shared" si="27"/>
        <v>#N/A</v>
      </c>
      <c r="Y117" s="23" t="e">
        <f t="shared" si="18"/>
        <v>#N/A</v>
      </c>
      <c r="Z117" s="15" t="e">
        <f t="shared" si="19"/>
        <v>#N/A</v>
      </c>
      <c r="AA117" s="15" t="e">
        <f t="shared" si="20"/>
        <v>#N/A</v>
      </c>
      <c r="AB117" s="22"/>
      <c r="AC117" s="4"/>
      <c r="AD117" s="3">
        <f t="shared" si="22"/>
        <v>0</v>
      </c>
      <c r="AE117" s="3" t="e">
        <f t="shared" si="23"/>
        <v>#N/A</v>
      </c>
      <c r="AF117" t="e">
        <f t="shared" si="24"/>
        <v>#N/A</v>
      </c>
      <c r="AG117" t="e">
        <f t="shared" si="25"/>
        <v>#N/A</v>
      </c>
    </row>
    <row r="118" spans="4:33">
      <c r="D118">
        <v>115</v>
      </c>
      <c r="E118" s="3">
        <v>1.4</v>
      </c>
      <c r="F118" s="17">
        <f t="shared" si="21"/>
        <v>0</v>
      </c>
      <c r="G118" s="17">
        <f t="shared" si="15"/>
        <v>0</v>
      </c>
      <c r="I118" s="14" t="e">
        <f>IF(AD118=0,NA(),ROUND(AG118,PREFERENCES!$D$4))</f>
        <v>#N/A</v>
      </c>
      <c r="J118" s="14" t="e">
        <f>ROUND(E118*AG118,PREFERENCES!$D$5)</f>
        <v>#N/A</v>
      </c>
      <c r="K118" s="14" t="e">
        <f>IF(AD118=0,NA(),ROUND(AF118,PREFERENCES!$D$6))</f>
        <v>#N/A</v>
      </c>
      <c r="L118" s="14" t="e">
        <f>IF(J118=0,NA(),ROUND(AF118/J118,PREFERENCES!$D$7))</f>
        <v>#N/A</v>
      </c>
      <c r="M118" s="17" t="e">
        <f t="shared" si="16"/>
        <v>#N/A</v>
      </c>
      <c r="N118" s="14" t="e">
        <f>ROUND(IF($B$6=0,NA(),AF118/$B$6),PREFERENCES!$D$8)</f>
        <v>#N/A</v>
      </c>
      <c r="O118" s="14" t="e">
        <f>ROUND(IF(OR(K118=0,$B$6=0),NA(),$B$6/K118),PREFERENCES!$D$9)</f>
        <v>#N/A</v>
      </c>
      <c r="P118" s="14" t="e">
        <f>ROUND(IF(OR(K118=0,$B$6=0),NA(),$B$6/K118*100),PREFERENCES!$D$10)</f>
        <v>#N/A</v>
      </c>
      <c r="Q118" s="16" t="e">
        <f>IF((AF118*CHARACTERIZE!$I$3)=0,0,CEILING(CHARACTERIZE!$E$3/(AF118*CHARACTERIZE!$I$3),1)*$B$7)</f>
        <v>#N/A</v>
      </c>
      <c r="R118" s="17" t="e">
        <f>ROUND(Q118*E118*AG118/CHARACTERIZE!$M$3/$B$7, PREFERENCES!$D$5)</f>
        <v>#N/A</v>
      </c>
      <c r="S118" s="16" t="e">
        <f>ROUND(Q118*AF118*CHARACTERIZE!$I$3/$B$7,PREFERENCES!$D$6)</f>
        <v>#N/A</v>
      </c>
      <c r="T118" s="18" t="e">
        <f>ROUND(S118/Q118,PREFERENCES!$D$6)</f>
        <v>#N/A</v>
      </c>
      <c r="U118" s="15" t="e">
        <f>IF(R118=0,0,ROUND((AF118*CHARACTERIZE!$I$3)/(E118*AG118/CHARACTERIZE!$M$3),PREFERENCES!$D$7))</f>
        <v>#N/A</v>
      </c>
      <c r="V118" s="19" t="e">
        <f t="shared" si="17"/>
        <v>#N/A</v>
      </c>
      <c r="W118" s="15" t="e">
        <f t="shared" si="26"/>
        <v>#N/A</v>
      </c>
      <c r="X118" s="15" t="e">
        <f t="shared" si="27"/>
        <v>#N/A</v>
      </c>
      <c r="Y118" s="23" t="e">
        <f t="shared" si="18"/>
        <v>#N/A</v>
      </c>
      <c r="Z118" s="15" t="e">
        <f t="shared" si="19"/>
        <v>#N/A</v>
      </c>
      <c r="AA118" s="15" t="e">
        <f t="shared" si="20"/>
        <v>#N/A</v>
      </c>
      <c r="AB118" s="22"/>
      <c r="AC118" s="4"/>
      <c r="AD118" s="3">
        <f t="shared" si="22"/>
        <v>0</v>
      </c>
      <c r="AE118" s="3" t="e">
        <f t="shared" si="23"/>
        <v>#N/A</v>
      </c>
      <c r="AF118" t="e">
        <f t="shared" si="24"/>
        <v>#N/A</v>
      </c>
      <c r="AG118" t="e">
        <f t="shared" si="25"/>
        <v>#N/A</v>
      </c>
    </row>
    <row r="119" spans="4:33">
      <c r="D119">
        <v>116</v>
      </c>
      <c r="E119" s="3">
        <v>1.45</v>
      </c>
      <c r="F119" s="17">
        <f t="shared" si="21"/>
        <v>0</v>
      </c>
      <c r="G119" s="17">
        <f t="shared" si="15"/>
        <v>0</v>
      </c>
      <c r="I119" s="14" t="e">
        <f>IF(AD119=0,NA(),ROUND(AG119,PREFERENCES!$D$4))</f>
        <v>#N/A</v>
      </c>
      <c r="J119" s="14" t="e">
        <f>ROUND(E119*AG119,PREFERENCES!$D$5)</f>
        <v>#N/A</v>
      </c>
      <c r="K119" s="14" t="e">
        <f>IF(AD119=0,NA(),ROUND(AF119,PREFERENCES!$D$6))</f>
        <v>#N/A</v>
      </c>
      <c r="L119" s="14" t="e">
        <f>IF(J119=0,NA(),ROUND(AF119/J119,PREFERENCES!$D$7))</f>
        <v>#N/A</v>
      </c>
      <c r="M119" s="17" t="e">
        <f t="shared" si="16"/>
        <v>#N/A</v>
      </c>
      <c r="N119" s="14" t="e">
        <f>ROUND(IF($B$6=0,NA(),AF119/$B$6),PREFERENCES!$D$8)</f>
        <v>#N/A</v>
      </c>
      <c r="O119" s="14" t="e">
        <f>ROUND(IF(OR(K119=0,$B$6=0),NA(),$B$6/K119),PREFERENCES!$D$9)</f>
        <v>#N/A</v>
      </c>
      <c r="P119" s="14" t="e">
        <f>ROUND(IF(OR(K119=0,$B$6=0),NA(),$B$6/K119*100),PREFERENCES!$D$10)</f>
        <v>#N/A</v>
      </c>
      <c r="Q119" s="16" t="e">
        <f>IF((AF119*CHARACTERIZE!$I$3)=0,0,CEILING(CHARACTERIZE!$E$3/(AF119*CHARACTERIZE!$I$3),1)*$B$7)</f>
        <v>#N/A</v>
      </c>
      <c r="R119" s="17" t="e">
        <f>ROUND(Q119*E119*AG119/CHARACTERIZE!$M$3/$B$7, PREFERENCES!$D$5)</f>
        <v>#N/A</v>
      </c>
      <c r="S119" s="16" t="e">
        <f>ROUND(Q119*AF119*CHARACTERIZE!$I$3/$B$7,PREFERENCES!$D$6)</f>
        <v>#N/A</v>
      </c>
      <c r="T119" s="18" t="e">
        <f>ROUND(S119/Q119,PREFERENCES!$D$6)</f>
        <v>#N/A</v>
      </c>
      <c r="U119" s="15" t="e">
        <f>IF(R119=0,0,ROUND((AF119*CHARACTERIZE!$I$3)/(E119*AG119/CHARACTERIZE!$M$3),PREFERENCES!$D$7))</f>
        <v>#N/A</v>
      </c>
      <c r="V119" s="19" t="e">
        <f t="shared" si="17"/>
        <v>#N/A</v>
      </c>
      <c r="W119" s="15" t="e">
        <f t="shared" si="26"/>
        <v>#N/A</v>
      </c>
      <c r="X119" s="15" t="e">
        <f t="shared" si="27"/>
        <v>#N/A</v>
      </c>
      <c r="Y119" s="23" t="e">
        <f t="shared" si="18"/>
        <v>#N/A</v>
      </c>
      <c r="Z119" s="15" t="e">
        <f t="shared" si="19"/>
        <v>#N/A</v>
      </c>
      <c r="AA119" s="15" t="e">
        <f t="shared" si="20"/>
        <v>#N/A</v>
      </c>
      <c r="AB119" s="22"/>
      <c r="AC119" s="4"/>
      <c r="AD119" s="3">
        <f t="shared" si="22"/>
        <v>0</v>
      </c>
      <c r="AE119" s="3" t="e">
        <f t="shared" si="23"/>
        <v>#N/A</v>
      </c>
      <c r="AF119" t="e">
        <f t="shared" si="24"/>
        <v>#N/A</v>
      </c>
      <c r="AG119" t="e">
        <f t="shared" si="25"/>
        <v>#N/A</v>
      </c>
    </row>
    <row r="120" spans="4:33">
      <c r="D120">
        <v>117</v>
      </c>
      <c r="E120" s="3">
        <v>1.5</v>
      </c>
      <c r="F120" s="17">
        <f t="shared" si="21"/>
        <v>0</v>
      </c>
      <c r="G120" s="17">
        <f t="shared" si="15"/>
        <v>0</v>
      </c>
      <c r="I120" s="14" t="e">
        <f>IF(AD120=0,NA(),ROUND(AG120,PREFERENCES!$D$4))</f>
        <v>#N/A</v>
      </c>
      <c r="J120" s="14" t="e">
        <f>ROUND(E120*AG120,PREFERENCES!$D$5)</f>
        <v>#N/A</v>
      </c>
      <c r="K120" s="14" t="e">
        <f>IF(AD120=0,NA(),ROUND(AF120,PREFERENCES!$D$6))</f>
        <v>#N/A</v>
      </c>
      <c r="L120" s="14" t="e">
        <f>IF(J120=0,NA(),ROUND(AF120/J120,PREFERENCES!$D$7))</f>
        <v>#N/A</v>
      </c>
      <c r="M120" s="17" t="e">
        <f t="shared" si="16"/>
        <v>#N/A</v>
      </c>
      <c r="N120" s="14" t="e">
        <f>ROUND(IF($B$6=0,NA(),AF120/$B$6),PREFERENCES!$D$8)</f>
        <v>#N/A</v>
      </c>
      <c r="O120" s="14" t="e">
        <f>ROUND(IF(OR(K120=0,$B$6=0),NA(),$B$6/K120),PREFERENCES!$D$9)</f>
        <v>#N/A</v>
      </c>
      <c r="P120" s="14" t="e">
        <f>ROUND(IF(OR(K120=0,$B$6=0),NA(),$B$6/K120*100),PREFERENCES!$D$10)</f>
        <v>#N/A</v>
      </c>
      <c r="Q120" s="16" t="e">
        <f>IF((AF120*CHARACTERIZE!$I$3)=0,0,CEILING(CHARACTERIZE!$E$3/(AF120*CHARACTERIZE!$I$3),1)*$B$7)</f>
        <v>#N/A</v>
      </c>
      <c r="R120" s="17" t="e">
        <f>ROUND(Q120*E120*AG120/CHARACTERIZE!$M$3/$B$7, PREFERENCES!$D$5)</f>
        <v>#N/A</v>
      </c>
      <c r="S120" s="16" t="e">
        <f>ROUND(Q120*AF120*CHARACTERIZE!$I$3/$B$7,PREFERENCES!$D$6)</f>
        <v>#N/A</v>
      </c>
      <c r="T120" s="18" t="e">
        <f>ROUND(S120/Q120,PREFERENCES!$D$6)</f>
        <v>#N/A</v>
      </c>
      <c r="U120" s="15" t="e">
        <f>IF(R120=0,0,ROUND((AF120*CHARACTERIZE!$I$3)/(E120*AG120/CHARACTERIZE!$M$3),PREFERENCES!$D$7))</f>
        <v>#N/A</v>
      </c>
      <c r="V120" s="19" t="e">
        <f t="shared" si="17"/>
        <v>#N/A</v>
      </c>
      <c r="W120" s="15" t="e">
        <f t="shared" si="26"/>
        <v>#N/A</v>
      </c>
      <c r="X120" s="15" t="e">
        <f t="shared" si="27"/>
        <v>#N/A</v>
      </c>
      <c r="Y120" s="23" t="e">
        <f t="shared" si="18"/>
        <v>#N/A</v>
      </c>
      <c r="Z120" s="15" t="e">
        <f t="shared" si="19"/>
        <v>#N/A</v>
      </c>
      <c r="AA120" s="15" t="e">
        <f t="shared" si="20"/>
        <v>#N/A</v>
      </c>
      <c r="AB120" s="22"/>
      <c r="AC120" s="4"/>
      <c r="AD120" s="3">
        <f t="shared" si="22"/>
        <v>0</v>
      </c>
      <c r="AE120" s="3" t="e">
        <f t="shared" si="23"/>
        <v>#N/A</v>
      </c>
      <c r="AF120" t="e">
        <f t="shared" si="24"/>
        <v>#N/A</v>
      </c>
      <c r="AG120" t="e">
        <f t="shared" si="25"/>
        <v>#N/A</v>
      </c>
    </row>
    <row r="121" spans="4:33">
      <c r="D121">
        <v>118</v>
      </c>
      <c r="E121" s="3">
        <v>1.55</v>
      </c>
      <c r="F121" s="17">
        <f t="shared" si="21"/>
        <v>0</v>
      </c>
      <c r="G121" s="17">
        <f t="shared" si="15"/>
        <v>0</v>
      </c>
      <c r="I121" s="14" t="e">
        <f>IF(AD121=0,NA(),ROUND(AG121,PREFERENCES!$D$4))</f>
        <v>#N/A</v>
      </c>
      <c r="J121" s="14" t="e">
        <f>ROUND(E121*AG121,PREFERENCES!$D$5)</f>
        <v>#N/A</v>
      </c>
      <c r="K121" s="14" t="e">
        <f>IF(AD121=0,NA(),ROUND(AF121,PREFERENCES!$D$6))</f>
        <v>#N/A</v>
      </c>
      <c r="L121" s="14" t="e">
        <f>IF(J121=0,NA(),ROUND(AF121/J121,PREFERENCES!$D$7))</f>
        <v>#N/A</v>
      </c>
      <c r="M121" s="17" t="e">
        <f t="shared" si="16"/>
        <v>#N/A</v>
      </c>
      <c r="N121" s="14" t="e">
        <f>ROUND(IF($B$6=0,NA(),AF121/$B$6),PREFERENCES!$D$8)</f>
        <v>#N/A</v>
      </c>
      <c r="O121" s="14" t="e">
        <f>ROUND(IF(OR(K121=0,$B$6=0),NA(),$B$6/K121),PREFERENCES!$D$9)</f>
        <v>#N/A</v>
      </c>
      <c r="P121" s="14" t="e">
        <f>ROUND(IF(OR(K121=0,$B$6=0),NA(),$B$6/K121*100),PREFERENCES!$D$10)</f>
        <v>#N/A</v>
      </c>
      <c r="Q121" s="16" t="e">
        <f>IF((AF121*CHARACTERIZE!$I$3)=0,0,CEILING(CHARACTERIZE!$E$3/(AF121*CHARACTERIZE!$I$3),1)*$B$7)</f>
        <v>#N/A</v>
      </c>
      <c r="R121" s="17" t="e">
        <f>ROUND(Q121*E121*AG121/CHARACTERIZE!$M$3/$B$7, PREFERENCES!$D$5)</f>
        <v>#N/A</v>
      </c>
      <c r="S121" s="16" t="e">
        <f>ROUND(Q121*AF121*CHARACTERIZE!$I$3/$B$7,PREFERENCES!$D$6)</f>
        <v>#N/A</v>
      </c>
      <c r="T121" s="18" t="e">
        <f>ROUND(S121/Q121,PREFERENCES!$D$6)</f>
        <v>#N/A</v>
      </c>
      <c r="U121" s="15" t="e">
        <f>IF(R121=0,0,ROUND((AF121*CHARACTERIZE!$I$3)/(E121*AG121/CHARACTERIZE!$M$3),PREFERENCES!$D$7))</f>
        <v>#N/A</v>
      </c>
      <c r="V121" s="19" t="e">
        <f t="shared" si="17"/>
        <v>#N/A</v>
      </c>
      <c r="W121" s="15" t="e">
        <f t="shared" si="26"/>
        <v>#N/A</v>
      </c>
      <c r="X121" s="15" t="e">
        <f t="shared" si="27"/>
        <v>#N/A</v>
      </c>
      <c r="Y121" s="23" t="e">
        <f t="shared" si="18"/>
        <v>#N/A</v>
      </c>
      <c r="Z121" s="15" t="e">
        <f t="shared" si="19"/>
        <v>#N/A</v>
      </c>
      <c r="AA121" s="15" t="e">
        <f t="shared" si="20"/>
        <v>#N/A</v>
      </c>
      <c r="AB121" s="22"/>
      <c r="AC121" s="4"/>
      <c r="AD121" s="3">
        <f t="shared" si="22"/>
        <v>0</v>
      </c>
      <c r="AE121" s="3" t="e">
        <f t="shared" si="23"/>
        <v>#N/A</v>
      </c>
      <c r="AF121" t="e">
        <f t="shared" si="24"/>
        <v>#N/A</v>
      </c>
      <c r="AG121" t="e">
        <f t="shared" si="25"/>
        <v>#N/A</v>
      </c>
    </row>
    <row r="122" spans="4:33">
      <c r="D122">
        <v>119</v>
      </c>
      <c r="E122" s="3">
        <v>1.6</v>
      </c>
      <c r="F122" s="17">
        <f t="shared" si="21"/>
        <v>0</v>
      </c>
      <c r="G122" s="17">
        <f t="shared" si="15"/>
        <v>0</v>
      </c>
      <c r="I122" s="14" t="e">
        <f>IF(AD122=0,NA(),ROUND(AG122,PREFERENCES!$D$4))</f>
        <v>#N/A</v>
      </c>
      <c r="J122" s="14" t="e">
        <f>ROUND(E122*AG122,PREFERENCES!$D$5)</f>
        <v>#N/A</v>
      </c>
      <c r="K122" s="14" t="e">
        <f>IF(AD122=0,NA(),ROUND(AF122,PREFERENCES!$D$6))</f>
        <v>#N/A</v>
      </c>
      <c r="L122" s="14" t="e">
        <f>IF(J122=0,NA(),ROUND(AF122/J122,PREFERENCES!$D$7))</f>
        <v>#N/A</v>
      </c>
      <c r="M122" s="17" t="e">
        <f t="shared" si="16"/>
        <v>#N/A</v>
      </c>
      <c r="N122" s="14" t="e">
        <f>ROUND(IF($B$6=0,NA(),AF122/$B$6),PREFERENCES!$D$8)</f>
        <v>#N/A</v>
      </c>
      <c r="O122" s="14" t="e">
        <f>ROUND(IF(OR(K122=0,$B$6=0),NA(),$B$6/K122),PREFERENCES!$D$9)</f>
        <v>#N/A</v>
      </c>
      <c r="P122" s="14" t="e">
        <f>ROUND(IF(OR(K122=0,$B$6=0),NA(),$B$6/K122*100),PREFERENCES!$D$10)</f>
        <v>#N/A</v>
      </c>
      <c r="Q122" s="16" t="e">
        <f>IF((AF122*CHARACTERIZE!$I$3)=0,0,CEILING(CHARACTERIZE!$E$3/(AF122*CHARACTERIZE!$I$3),1)*$B$7)</f>
        <v>#N/A</v>
      </c>
      <c r="R122" s="17" t="e">
        <f>ROUND(Q122*E122*AG122/CHARACTERIZE!$M$3/$B$7, PREFERENCES!$D$5)</f>
        <v>#N/A</v>
      </c>
      <c r="S122" s="16" t="e">
        <f>ROUND(Q122*AF122*CHARACTERIZE!$I$3/$B$7,PREFERENCES!$D$6)</f>
        <v>#N/A</v>
      </c>
      <c r="T122" s="18" t="e">
        <f>ROUND(S122/Q122,PREFERENCES!$D$6)</f>
        <v>#N/A</v>
      </c>
      <c r="U122" s="15" t="e">
        <f>IF(R122=0,0,ROUND((AF122*CHARACTERIZE!$I$3)/(E122*AG122/CHARACTERIZE!$M$3),PREFERENCES!$D$7))</f>
        <v>#N/A</v>
      </c>
      <c r="V122" s="19" t="e">
        <f t="shared" si="17"/>
        <v>#N/A</v>
      </c>
      <c r="W122" s="15" t="e">
        <f t="shared" si="26"/>
        <v>#N/A</v>
      </c>
      <c r="X122" s="15" t="e">
        <f t="shared" si="27"/>
        <v>#N/A</v>
      </c>
      <c r="Y122" s="23" t="e">
        <f t="shared" si="18"/>
        <v>#N/A</v>
      </c>
      <c r="Z122" s="15" t="e">
        <f t="shared" si="19"/>
        <v>#N/A</v>
      </c>
      <c r="AA122" s="15" t="e">
        <f t="shared" si="20"/>
        <v>#N/A</v>
      </c>
      <c r="AB122" s="22"/>
      <c r="AC122" s="4"/>
      <c r="AD122" s="3">
        <f t="shared" si="22"/>
        <v>0</v>
      </c>
      <c r="AE122" s="3" t="e">
        <f t="shared" si="23"/>
        <v>#N/A</v>
      </c>
      <c r="AF122" t="e">
        <f t="shared" si="24"/>
        <v>#N/A</v>
      </c>
      <c r="AG122" t="e">
        <f t="shared" si="25"/>
        <v>#N/A</v>
      </c>
    </row>
    <row r="123" spans="4:33">
      <c r="D123">
        <v>120</v>
      </c>
      <c r="E123" s="3">
        <v>1.65</v>
      </c>
      <c r="F123" s="17">
        <f t="shared" si="21"/>
        <v>0</v>
      </c>
      <c r="G123" s="17">
        <f t="shared" si="15"/>
        <v>0</v>
      </c>
      <c r="I123" s="14" t="e">
        <f>IF(AD123=0,NA(),ROUND(AG123,PREFERENCES!$D$4))</f>
        <v>#N/A</v>
      </c>
      <c r="J123" s="14" t="e">
        <f>ROUND(E123*AG123,PREFERENCES!$D$5)</f>
        <v>#N/A</v>
      </c>
      <c r="K123" s="14" t="e">
        <f>IF(AD123=0,NA(),ROUND(AF123,PREFERENCES!$D$6))</f>
        <v>#N/A</v>
      </c>
      <c r="L123" s="14" t="e">
        <f>IF(J123=0,NA(),ROUND(AF123/J123,PREFERENCES!$D$7))</f>
        <v>#N/A</v>
      </c>
      <c r="M123" s="17" t="e">
        <f t="shared" si="16"/>
        <v>#N/A</v>
      </c>
      <c r="N123" s="14" t="e">
        <f>ROUND(IF($B$6=0,NA(),AF123/$B$6),PREFERENCES!$D$8)</f>
        <v>#N/A</v>
      </c>
      <c r="O123" s="14" t="e">
        <f>ROUND(IF(OR(K123=0,$B$6=0),NA(),$B$6/K123),PREFERENCES!$D$9)</f>
        <v>#N/A</v>
      </c>
      <c r="P123" s="14" t="e">
        <f>ROUND(IF(OR(K123=0,$B$6=0),NA(),$B$6/K123*100),PREFERENCES!$D$10)</f>
        <v>#N/A</v>
      </c>
      <c r="Q123" s="16" t="e">
        <f>IF((AF123*CHARACTERIZE!$I$3)=0,0,CEILING(CHARACTERIZE!$E$3/(AF123*CHARACTERIZE!$I$3),1)*$B$7)</f>
        <v>#N/A</v>
      </c>
      <c r="R123" s="17" t="e">
        <f>ROUND(Q123*E123*AG123/CHARACTERIZE!$M$3/$B$7, PREFERENCES!$D$5)</f>
        <v>#N/A</v>
      </c>
      <c r="S123" s="16" t="e">
        <f>ROUND(Q123*AF123*CHARACTERIZE!$I$3/$B$7,PREFERENCES!$D$6)</f>
        <v>#N/A</v>
      </c>
      <c r="T123" s="18" t="e">
        <f>ROUND(S123/Q123,PREFERENCES!$D$6)</f>
        <v>#N/A</v>
      </c>
      <c r="U123" s="15" t="e">
        <f>IF(R123=0,0,ROUND((AF123*CHARACTERIZE!$I$3)/(E123*AG123/CHARACTERIZE!$M$3),PREFERENCES!$D$7))</f>
        <v>#N/A</v>
      </c>
      <c r="V123" s="19" t="e">
        <f t="shared" si="17"/>
        <v>#N/A</v>
      </c>
      <c r="W123" s="15" t="e">
        <f t="shared" si="26"/>
        <v>#N/A</v>
      </c>
      <c r="X123" s="15" t="e">
        <f t="shared" si="27"/>
        <v>#N/A</v>
      </c>
      <c r="Y123" s="23" t="e">
        <f t="shared" si="18"/>
        <v>#N/A</v>
      </c>
      <c r="Z123" s="15" t="e">
        <f t="shared" si="19"/>
        <v>#N/A</v>
      </c>
      <c r="AA123" s="15" t="e">
        <f t="shared" si="20"/>
        <v>#N/A</v>
      </c>
      <c r="AB123" s="22"/>
      <c r="AC123" s="4"/>
      <c r="AD123" s="3">
        <f t="shared" si="22"/>
        <v>0</v>
      </c>
      <c r="AE123" s="3" t="e">
        <f t="shared" si="23"/>
        <v>#N/A</v>
      </c>
      <c r="AF123" t="e">
        <f t="shared" si="24"/>
        <v>#N/A</v>
      </c>
      <c r="AG123" t="e">
        <f t="shared" si="25"/>
        <v>#N/A</v>
      </c>
    </row>
    <row r="124" spans="4:33">
      <c r="D124">
        <v>121</v>
      </c>
      <c r="E124" s="3">
        <v>1.7</v>
      </c>
      <c r="F124" s="17">
        <f t="shared" si="21"/>
        <v>0</v>
      </c>
      <c r="G124" s="17">
        <f t="shared" si="15"/>
        <v>0</v>
      </c>
      <c r="I124" s="14" t="e">
        <f>IF(AD124=0,NA(),ROUND(AG124,PREFERENCES!$D$4))</f>
        <v>#N/A</v>
      </c>
      <c r="J124" s="14" t="e">
        <f>ROUND(E124*AG124,PREFERENCES!$D$5)</f>
        <v>#N/A</v>
      </c>
      <c r="K124" s="14" t="e">
        <f>IF(AD124=0,NA(),ROUND(AF124,PREFERENCES!$D$6))</f>
        <v>#N/A</v>
      </c>
      <c r="L124" s="14" t="e">
        <f>IF(J124=0,NA(),ROUND(AF124/J124,PREFERENCES!$D$7))</f>
        <v>#N/A</v>
      </c>
      <c r="M124" s="17" t="e">
        <f t="shared" si="16"/>
        <v>#N/A</v>
      </c>
      <c r="N124" s="14" t="e">
        <f>ROUND(IF($B$6=0,NA(),AF124/$B$6),PREFERENCES!$D$8)</f>
        <v>#N/A</v>
      </c>
      <c r="O124" s="14" t="e">
        <f>ROUND(IF(OR(K124=0,$B$6=0),NA(),$B$6/K124),PREFERENCES!$D$9)</f>
        <v>#N/A</v>
      </c>
      <c r="P124" s="14" t="e">
        <f>ROUND(IF(OR(K124=0,$B$6=0),NA(),$B$6/K124*100),PREFERENCES!$D$10)</f>
        <v>#N/A</v>
      </c>
      <c r="Q124" s="16" t="e">
        <f>IF((AF124*CHARACTERIZE!$I$3)=0,0,CEILING(CHARACTERIZE!$E$3/(AF124*CHARACTERIZE!$I$3),1)*$B$7)</f>
        <v>#N/A</v>
      </c>
      <c r="R124" s="17" t="e">
        <f>ROUND(Q124*E124*AG124/CHARACTERIZE!$M$3/$B$7, PREFERENCES!$D$5)</f>
        <v>#N/A</v>
      </c>
      <c r="S124" s="16" t="e">
        <f>ROUND(Q124*AF124*CHARACTERIZE!$I$3/$B$7,PREFERENCES!$D$6)</f>
        <v>#N/A</v>
      </c>
      <c r="T124" s="18" t="e">
        <f>ROUND(S124/Q124,PREFERENCES!$D$6)</f>
        <v>#N/A</v>
      </c>
      <c r="U124" s="15" t="e">
        <f>IF(R124=0,0,ROUND((AF124*CHARACTERIZE!$I$3)/(E124*AG124/CHARACTERIZE!$M$3),PREFERENCES!$D$7))</f>
        <v>#N/A</v>
      </c>
      <c r="V124" s="19" t="e">
        <f t="shared" si="17"/>
        <v>#N/A</v>
      </c>
      <c r="W124" s="15" t="e">
        <f t="shared" si="26"/>
        <v>#N/A</v>
      </c>
      <c r="X124" s="15" t="e">
        <f t="shared" si="27"/>
        <v>#N/A</v>
      </c>
      <c r="Y124" s="23" t="e">
        <f t="shared" si="18"/>
        <v>#N/A</v>
      </c>
      <c r="Z124" s="15" t="e">
        <f t="shared" si="19"/>
        <v>#N/A</v>
      </c>
      <c r="AA124" s="15" t="e">
        <f t="shared" si="20"/>
        <v>#N/A</v>
      </c>
      <c r="AB124" s="22"/>
      <c r="AC124" s="4"/>
      <c r="AD124" s="3">
        <f t="shared" si="22"/>
        <v>0</v>
      </c>
      <c r="AE124" s="3" t="e">
        <f t="shared" si="23"/>
        <v>#N/A</v>
      </c>
      <c r="AF124" t="e">
        <f t="shared" si="24"/>
        <v>#N/A</v>
      </c>
      <c r="AG124" t="e">
        <f t="shared" si="25"/>
        <v>#N/A</v>
      </c>
    </row>
    <row r="125" spans="4:33">
      <c r="D125">
        <v>122</v>
      </c>
      <c r="E125" s="3">
        <v>1.8</v>
      </c>
      <c r="F125" s="17">
        <f t="shared" si="21"/>
        <v>0</v>
      </c>
      <c r="G125" s="17">
        <f t="shared" si="15"/>
        <v>0</v>
      </c>
      <c r="I125" s="14" t="e">
        <f>IF(AD125=0,NA(),ROUND(AG125,PREFERENCES!$D$4))</f>
        <v>#N/A</v>
      </c>
      <c r="J125" s="14" t="e">
        <f>ROUND(E125*AG125,PREFERENCES!$D$5)</f>
        <v>#N/A</v>
      </c>
      <c r="K125" s="14" t="e">
        <f>IF(AD125=0,NA(),ROUND(AF125,PREFERENCES!$D$6))</f>
        <v>#N/A</v>
      </c>
      <c r="L125" s="14" t="e">
        <f>IF(J125=0,NA(),ROUND(AF125/J125,PREFERENCES!$D$7))</f>
        <v>#N/A</v>
      </c>
      <c r="M125" s="17" t="e">
        <f t="shared" si="16"/>
        <v>#N/A</v>
      </c>
      <c r="N125" s="14" t="e">
        <f>ROUND(IF($B$6=0,NA(),AF125/$B$6),PREFERENCES!$D$8)</f>
        <v>#N/A</v>
      </c>
      <c r="O125" s="14" t="e">
        <f>ROUND(IF(OR(K125=0,$B$6=0),NA(),$B$6/K125),PREFERENCES!$D$9)</f>
        <v>#N/A</v>
      </c>
      <c r="P125" s="14" t="e">
        <f>ROUND(IF(OR(K125=0,$B$6=0),NA(),$B$6/K125*100),PREFERENCES!$D$10)</f>
        <v>#N/A</v>
      </c>
      <c r="Q125" s="16" t="e">
        <f>IF((AF125*CHARACTERIZE!$I$3)=0,0,CEILING(CHARACTERIZE!$E$3/(AF125*CHARACTERIZE!$I$3),1)*$B$7)</f>
        <v>#N/A</v>
      </c>
      <c r="R125" s="17" t="e">
        <f>ROUND(Q125*E125*AG125/CHARACTERIZE!$M$3/$B$7, PREFERENCES!$D$5)</f>
        <v>#N/A</v>
      </c>
      <c r="S125" s="16" t="e">
        <f>ROUND(Q125*AF125*CHARACTERIZE!$I$3/$B$7,PREFERENCES!$D$6)</f>
        <v>#N/A</v>
      </c>
      <c r="T125" s="18" t="e">
        <f>ROUND(S125/Q125,PREFERENCES!$D$6)</f>
        <v>#N/A</v>
      </c>
      <c r="U125" s="15" t="e">
        <f>IF(R125=0,0,ROUND((AF125*CHARACTERIZE!$I$3)/(E125*AG125/CHARACTERIZE!$M$3),PREFERENCES!$D$7))</f>
        <v>#N/A</v>
      </c>
      <c r="V125" s="19" t="e">
        <f t="shared" si="17"/>
        <v>#N/A</v>
      </c>
      <c r="W125" s="15" t="e">
        <f t="shared" si="26"/>
        <v>#N/A</v>
      </c>
      <c r="X125" s="15" t="e">
        <f t="shared" si="27"/>
        <v>#N/A</v>
      </c>
      <c r="Y125" s="23" t="e">
        <f t="shared" si="18"/>
        <v>#N/A</v>
      </c>
      <c r="Z125" s="15" t="e">
        <f t="shared" si="19"/>
        <v>#N/A</v>
      </c>
      <c r="AA125" s="15" t="e">
        <f t="shared" si="20"/>
        <v>#N/A</v>
      </c>
      <c r="AB125" s="22"/>
      <c r="AC125" s="4"/>
      <c r="AD125" s="3">
        <f t="shared" si="22"/>
        <v>0</v>
      </c>
      <c r="AE125" s="3" t="e">
        <f t="shared" si="23"/>
        <v>#N/A</v>
      </c>
      <c r="AF125" t="e">
        <f t="shared" si="24"/>
        <v>#N/A</v>
      </c>
      <c r="AG125" t="e">
        <f t="shared" si="25"/>
        <v>#N/A</v>
      </c>
    </row>
    <row r="126" spans="4:33">
      <c r="D126">
        <v>123</v>
      </c>
      <c r="E126" s="3">
        <v>1.9</v>
      </c>
      <c r="F126" s="17">
        <f t="shared" si="21"/>
        <v>0</v>
      </c>
      <c r="G126" s="17">
        <f t="shared" si="15"/>
        <v>0</v>
      </c>
      <c r="I126" s="14" t="e">
        <f>IF(AD126=0,NA(),ROUND(AG126,PREFERENCES!$D$4))</f>
        <v>#N/A</v>
      </c>
      <c r="J126" s="14" t="e">
        <f>ROUND(E126*AG126,PREFERENCES!$D$5)</f>
        <v>#N/A</v>
      </c>
      <c r="K126" s="14" t="e">
        <f>IF(AD126=0,NA(),ROUND(AF126,PREFERENCES!$D$6))</f>
        <v>#N/A</v>
      </c>
      <c r="L126" s="14" t="e">
        <f>IF(J126=0,NA(),ROUND(AF126/J126,PREFERENCES!$D$7))</f>
        <v>#N/A</v>
      </c>
      <c r="M126" s="17" t="e">
        <f t="shared" si="16"/>
        <v>#N/A</v>
      </c>
      <c r="N126" s="14" t="e">
        <f>ROUND(IF($B$6=0,NA(),AF126/$B$6),PREFERENCES!$D$8)</f>
        <v>#N/A</v>
      </c>
      <c r="O126" s="14" t="e">
        <f>ROUND(IF(OR(K126=0,$B$6=0),NA(),$B$6/K126),PREFERENCES!$D$9)</f>
        <v>#N/A</v>
      </c>
      <c r="P126" s="14" t="e">
        <f>ROUND(IF(OR(K126=0,$B$6=0),NA(),$B$6/K126*100),PREFERENCES!$D$10)</f>
        <v>#N/A</v>
      </c>
      <c r="Q126" s="16" t="e">
        <f>IF((AF126*CHARACTERIZE!$I$3)=0,0,CEILING(CHARACTERIZE!$E$3/(AF126*CHARACTERIZE!$I$3),1)*$B$7)</f>
        <v>#N/A</v>
      </c>
      <c r="R126" s="17" t="e">
        <f>ROUND(Q126*E126*AG126/CHARACTERIZE!$M$3/$B$7, PREFERENCES!$D$5)</f>
        <v>#N/A</v>
      </c>
      <c r="S126" s="16" t="e">
        <f>ROUND(Q126*AF126*CHARACTERIZE!$I$3/$B$7,PREFERENCES!$D$6)</f>
        <v>#N/A</v>
      </c>
      <c r="T126" s="18" t="e">
        <f>ROUND(S126/Q126,PREFERENCES!$D$6)</f>
        <v>#N/A</v>
      </c>
      <c r="U126" s="15" t="e">
        <f>IF(R126=0,0,ROUND((AF126*CHARACTERIZE!$I$3)/(E126*AG126/CHARACTERIZE!$M$3),PREFERENCES!$D$7))</f>
        <v>#N/A</v>
      </c>
      <c r="V126" s="19" t="e">
        <f t="shared" si="17"/>
        <v>#N/A</v>
      </c>
      <c r="W126" s="15" t="e">
        <f t="shared" si="26"/>
        <v>#N/A</v>
      </c>
      <c r="X126" s="15" t="e">
        <f t="shared" si="27"/>
        <v>#N/A</v>
      </c>
      <c r="Y126" s="23" t="e">
        <f t="shared" si="18"/>
        <v>#N/A</v>
      </c>
      <c r="Z126" s="15" t="e">
        <f t="shared" si="19"/>
        <v>#N/A</v>
      </c>
      <c r="AA126" s="15" t="e">
        <f t="shared" si="20"/>
        <v>#N/A</v>
      </c>
      <c r="AB126" s="22"/>
      <c r="AC126" s="4"/>
      <c r="AD126" s="3">
        <f t="shared" si="22"/>
        <v>0</v>
      </c>
      <c r="AE126" s="3" t="e">
        <f t="shared" si="23"/>
        <v>#N/A</v>
      </c>
      <c r="AF126" t="e">
        <f t="shared" si="24"/>
        <v>#N/A</v>
      </c>
      <c r="AG126" t="e">
        <f t="shared" si="25"/>
        <v>#N/A</v>
      </c>
    </row>
    <row r="127" spans="4:33">
      <c r="D127">
        <v>124</v>
      </c>
      <c r="E127" s="3">
        <v>2</v>
      </c>
      <c r="F127" s="17">
        <f t="shared" si="21"/>
        <v>0</v>
      </c>
      <c r="G127" s="17">
        <f t="shared" si="15"/>
        <v>0</v>
      </c>
      <c r="I127" s="14" t="e">
        <f>IF(AD127=0,NA(),ROUND(AG127,PREFERENCES!$D$4))</f>
        <v>#N/A</v>
      </c>
      <c r="J127" s="14" t="e">
        <f>ROUND(E127*AG127,PREFERENCES!$D$5)</f>
        <v>#N/A</v>
      </c>
      <c r="K127" s="14" t="e">
        <f>IF(AD127=0,NA(),ROUND(AF127,PREFERENCES!$D$6))</f>
        <v>#N/A</v>
      </c>
      <c r="L127" s="14" t="e">
        <f>IF(J127=0,NA(),ROUND(AF127/J127,PREFERENCES!$D$7))</f>
        <v>#N/A</v>
      </c>
      <c r="M127" s="17" t="e">
        <f t="shared" si="16"/>
        <v>#N/A</v>
      </c>
      <c r="N127" s="14" t="e">
        <f>ROUND(IF($B$6=0,NA(),AF127/$B$6),PREFERENCES!$D$8)</f>
        <v>#N/A</v>
      </c>
      <c r="O127" s="14" t="e">
        <f>ROUND(IF(OR(K127=0,$B$6=0),NA(),$B$6/K127),PREFERENCES!$D$9)</f>
        <v>#N/A</v>
      </c>
      <c r="P127" s="14" t="e">
        <f>ROUND(IF(OR(K127=0,$B$6=0),NA(),$B$6/K127*100),PREFERENCES!$D$10)</f>
        <v>#N/A</v>
      </c>
      <c r="Q127" s="16" t="e">
        <f>IF((AF127*CHARACTERIZE!$I$3)=0,0,CEILING(CHARACTERIZE!$E$3/(AF127*CHARACTERIZE!$I$3),1)*$B$7)</f>
        <v>#N/A</v>
      </c>
      <c r="R127" s="17" t="e">
        <f>ROUND(Q127*E127*AG127/CHARACTERIZE!$M$3/$B$7, PREFERENCES!$D$5)</f>
        <v>#N/A</v>
      </c>
      <c r="S127" s="16" t="e">
        <f>ROUND(Q127*AF127*CHARACTERIZE!$I$3/$B$7,PREFERENCES!$D$6)</f>
        <v>#N/A</v>
      </c>
      <c r="T127" s="18" t="e">
        <f>ROUND(S127/Q127,PREFERENCES!$D$6)</f>
        <v>#N/A</v>
      </c>
      <c r="U127" s="15" t="e">
        <f>IF(R127=0,0,ROUND((AF127*CHARACTERIZE!$I$3)/(E127*AG127/CHARACTERIZE!$M$3),PREFERENCES!$D$7))</f>
        <v>#N/A</v>
      </c>
      <c r="V127" s="19" t="e">
        <f t="shared" si="17"/>
        <v>#N/A</v>
      </c>
      <c r="W127" s="15" t="e">
        <f t="shared" si="26"/>
        <v>#N/A</v>
      </c>
      <c r="X127" s="15" t="e">
        <f t="shared" si="27"/>
        <v>#N/A</v>
      </c>
      <c r="Y127" s="23" t="e">
        <f t="shared" si="18"/>
        <v>#N/A</v>
      </c>
      <c r="Z127" s="15" t="e">
        <f t="shared" si="19"/>
        <v>#N/A</v>
      </c>
      <c r="AA127" s="15" t="e">
        <f t="shared" si="20"/>
        <v>#N/A</v>
      </c>
      <c r="AB127" s="22"/>
      <c r="AC127" s="4"/>
      <c r="AD127" s="3">
        <f t="shared" si="22"/>
        <v>0</v>
      </c>
      <c r="AE127" s="3" t="e">
        <f t="shared" si="23"/>
        <v>#N/A</v>
      </c>
      <c r="AF127" t="e">
        <f t="shared" si="24"/>
        <v>#N/A</v>
      </c>
      <c r="AG127" t="e">
        <f t="shared" si="25"/>
        <v>#N/A</v>
      </c>
    </row>
    <row r="128" spans="4:33">
      <c r="D128">
        <v>125</v>
      </c>
      <c r="E128" s="3">
        <v>2.1</v>
      </c>
      <c r="F128" s="17">
        <f t="shared" si="21"/>
        <v>0</v>
      </c>
      <c r="G128" s="17">
        <f t="shared" si="15"/>
        <v>0</v>
      </c>
      <c r="I128" s="14" t="e">
        <f>IF(AD128=0,NA(),ROUND(AG128,PREFERENCES!$D$4))</f>
        <v>#N/A</v>
      </c>
      <c r="J128" s="14" t="e">
        <f>ROUND(E128*AG128,PREFERENCES!$D$5)</f>
        <v>#N/A</v>
      </c>
      <c r="K128" s="14" t="e">
        <f>IF(AD128=0,NA(),ROUND(AF128,PREFERENCES!$D$6))</f>
        <v>#N/A</v>
      </c>
      <c r="L128" s="14" t="e">
        <f>IF(J128=0,NA(),ROUND(AF128/J128,PREFERENCES!$D$7))</f>
        <v>#N/A</v>
      </c>
      <c r="M128" s="17" t="e">
        <f t="shared" si="16"/>
        <v>#N/A</v>
      </c>
      <c r="N128" s="14" t="e">
        <f>ROUND(IF($B$6=0,NA(),AF128/$B$6),PREFERENCES!$D$8)</f>
        <v>#N/A</v>
      </c>
      <c r="O128" s="14" t="e">
        <f>ROUND(IF(OR(K128=0,$B$6=0),NA(),$B$6/K128),PREFERENCES!$D$9)</f>
        <v>#N/A</v>
      </c>
      <c r="P128" s="14" t="e">
        <f>ROUND(IF(OR(K128=0,$B$6=0),NA(),$B$6/K128*100),PREFERENCES!$D$10)</f>
        <v>#N/A</v>
      </c>
      <c r="Q128" s="16" t="e">
        <f>IF((AF128*CHARACTERIZE!$I$3)=0,0,CEILING(CHARACTERIZE!$E$3/(AF128*CHARACTERIZE!$I$3),1)*$B$7)</f>
        <v>#N/A</v>
      </c>
      <c r="R128" s="17" t="e">
        <f>ROUND(Q128*E128*AG128/CHARACTERIZE!$M$3/$B$7, PREFERENCES!$D$5)</f>
        <v>#N/A</v>
      </c>
      <c r="S128" s="16" t="e">
        <f>ROUND(Q128*AF128*CHARACTERIZE!$I$3/$B$7,PREFERENCES!$D$6)</f>
        <v>#N/A</v>
      </c>
      <c r="T128" s="18" t="e">
        <f>ROUND(S128/Q128,PREFERENCES!$D$6)</f>
        <v>#N/A</v>
      </c>
      <c r="U128" s="15" t="e">
        <f>IF(R128=0,0,ROUND((AF128*CHARACTERIZE!$I$3)/(E128*AG128/CHARACTERIZE!$M$3),PREFERENCES!$D$7))</f>
        <v>#N/A</v>
      </c>
      <c r="V128" s="19" t="e">
        <f t="shared" si="17"/>
        <v>#N/A</v>
      </c>
      <c r="W128" s="15" t="e">
        <f t="shared" si="26"/>
        <v>#N/A</v>
      </c>
      <c r="X128" s="15" t="e">
        <f t="shared" si="27"/>
        <v>#N/A</v>
      </c>
      <c r="Y128" s="23" t="e">
        <f t="shared" si="18"/>
        <v>#N/A</v>
      </c>
      <c r="Z128" s="15" t="e">
        <f t="shared" si="19"/>
        <v>#N/A</v>
      </c>
      <c r="AA128" s="15" t="e">
        <f t="shared" si="20"/>
        <v>#N/A</v>
      </c>
      <c r="AB128" s="22"/>
      <c r="AC128" s="4"/>
      <c r="AD128" s="3">
        <f t="shared" si="22"/>
        <v>0</v>
      </c>
      <c r="AE128" s="3" t="e">
        <f t="shared" si="23"/>
        <v>#N/A</v>
      </c>
      <c r="AF128" t="e">
        <f t="shared" si="24"/>
        <v>#N/A</v>
      </c>
      <c r="AG128" t="e">
        <f t="shared" si="25"/>
        <v>#N/A</v>
      </c>
    </row>
    <row r="129" spans="4:33">
      <c r="D129">
        <v>126</v>
      </c>
      <c r="E129" s="3">
        <v>2.2000000000000002</v>
      </c>
      <c r="F129" s="17">
        <f t="shared" si="21"/>
        <v>0</v>
      </c>
      <c r="G129" s="17">
        <f t="shared" si="15"/>
        <v>0</v>
      </c>
      <c r="I129" s="14" t="e">
        <f>IF(AD129=0,NA(),ROUND(AG129,PREFERENCES!$D$4))</f>
        <v>#N/A</v>
      </c>
      <c r="J129" s="14" t="e">
        <f>ROUND(E129*AG129,PREFERENCES!$D$5)</f>
        <v>#N/A</v>
      </c>
      <c r="K129" s="14" t="e">
        <f>IF(AD129=0,NA(),ROUND(AF129,PREFERENCES!$D$6))</f>
        <v>#N/A</v>
      </c>
      <c r="L129" s="14" t="e">
        <f>IF(J129=0,NA(),ROUND(AF129/J129,PREFERENCES!$D$7))</f>
        <v>#N/A</v>
      </c>
      <c r="M129" s="17" t="e">
        <f t="shared" si="16"/>
        <v>#N/A</v>
      </c>
      <c r="N129" s="14" t="e">
        <f>ROUND(IF($B$6=0,NA(),AF129/$B$6),PREFERENCES!$D$8)</f>
        <v>#N/A</v>
      </c>
      <c r="O129" s="14" t="e">
        <f>ROUND(IF(OR(K129=0,$B$6=0),NA(),$B$6/K129),PREFERENCES!$D$9)</f>
        <v>#N/A</v>
      </c>
      <c r="P129" s="14" t="e">
        <f>ROUND(IF(OR(K129=0,$B$6=0),NA(),$B$6/K129*100),PREFERENCES!$D$10)</f>
        <v>#N/A</v>
      </c>
      <c r="Q129" s="16" t="e">
        <f>IF((AF129*CHARACTERIZE!$I$3)=0,0,CEILING(CHARACTERIZE!$E$3/(AF129*CHARACTERIZE!$I$3),1)*$B$7)</f>
        <v>#N/A</v>
      </c>
      <c r="R129" s="17" t="e">
        <f>ROUND(Q129*E129*AG129/CHARACTERIZE!$M$3/$B$7, PREFERENCES!$D$5)</f>
        <v>#N/A</v>
      </c>
      <c r="S129" s="16" t="e">
        <f>ROUND(Q129*AF129*CHARACTERIZE!$I$3/$B$7,PREFERENCES!$D$6)</f>
        <v>#N/A</v>
      </c>
      <c r="T129" s="18" t="e">
        <f>ROUND(S129/Q129,PREFERENCES!$D$6)</f>
        <v>#N/A</v>
      </c>
      <c r="U129" s="15" t="e">
        <f>IF(R129=0,0,ROUND((AF129*CHARACTERIZE!$I$3)/(E129*AG129/CHARACTERIZE!$M$3),PREFERENCES!$D$7))</f>
        <v>#N/A</v>
      </c>
      <c r="V129" s="19" t="e">
        <f t="shared" si="17"/>
        <v>#N/A</v>
      </c>
      <c r="W129" s="15" t="e">
        <f t="shared" si="26"/>
        <v>#N/A</v>
      </c>
      <c r="X129" s="15" t="e">
        <f t="shared" si="27"/>
        <v>#N/A</v>
      </c>
      <c r="Y129" s="23" t="e">
        <f t="shared" si="18"/>
        <v>#N/A</v>
      </c>
      <c r="Z129" s="15" t="e">
        <f t="shared" si="19"/>
        <v>#N/A</v>
      </c>
      <c r="AA129" s="15" t="e">
        <f t="shared" si="20"/>
        <v>#N/A</v>
      </c>
      <c r="AB129" s="22"/>
      <c r="AC129" s="4"/>
      <c r="AD129" s="3">
        <f t="shared" si="22"/>
        <v>0</v>
      </c>
      <c r="AE129" s="3" t="e">
        <f t="shared" si="23"/>
        <v>#N/A</v>
      </c>
      <c r="AF129" t="e">
        <f t="shared" si="24"/>
        <v>#N/A</v>
      </c>
      <c r="AG129" t="e">
        <f t="shared" si="25"/>
        <v>#N/A</v>
      </c>
    </row>
    <row r="130" spans="4:33">
      <c r="D130">
        <v>127</v>
      </c>
      <c r="E130" s="3">
        <v>2.2999999999999998</v>
      </c>
      <c r="F130" s="17">
        <f t="shared" si="21"/>
        <v>0</v>
      </c>
      <c r="G130" s="17">
        <f t="shared" si="15"/>
        <v>0</v>
      </c>
      <c r="I130" s="14" t="e">
        <f>IF(AD130=0,NA(),ROUND(AG130,PREFERENCES!$D$4))</f>
        <v>#N/A</v>
      </c>
      <c r="J130" s="14" t="e">
        <f>ROUND(E130*AG130,PREFERENCES!$D$5)</f>
        <v>#N/A</v>
      </c>
      <c r="K130" s="14" t="e">
        <f>IF(AD130=0,NA(),ROUND(AF130,PREFERENCES!$D$6))</f>
        <v>#N/A</v>
      </c>
      <c r="L130" s="14" t="e">
        <f>IF(J130=0,NA(),ROUND(AF130/J130,PREFERENCES!$D$7))</f>
        <v>#N/A</v>
      </c>
      <c r="M130" s="17" t="e">
        <f t="shared" si="16"/>
        <v>#N/A</v>
      </c>
      <c r="N130" s="14" t="e">
        <f>ROUND(IF($B$6=0,NA(),AF130/$B$6),PREFERENCES!$D$8)</f>
        <v>#N/A</v>
      </c>
      <c r="O130" s="14" t="e">
        <f>ROUND(IF(OR(K130=0,$B$6=0),NA(),$B$6/K130),PREFERENCES!$D$9)</f>
        <v>#N/A</v>
      </c>
      <c r="P130" s="14" t="e">
        <f>ROUND(IF(OR(K130=0,$B$6=0),NA(),$B$6/K130*100),PREFERENCES!$D$10)</f>
        <v>#N/A</v>
      </c>
      <c r="Q130" s="16" t="e">
        <f>IF((AF130*CHARACTERIZE!$I$3)=0,0,CEILING(CHARACTERIZE!$E$3/(AF130*CHARACTERIZE!$I$3),1)*$B$7)</f>
        <v>#N/A</v>
      </c>
      <c r="R130" s="17" t="e">
        <f>ROUND(Q130*E130*AG130/CHARACTERIZE!$M$3/$B$7, PREFERENCES!$D$5)</f>
        <v>#N/A</v>
      </c>
      <c r="S130" s="16" t="e">
        <f>ROUND(Q130*AF130*CHARACTERIZE!$I$3/$B$7,PREFERENCES!$D$6)</f>
        <v>#N/A</v>
      </c>
      <c r="T130" s="18" t="e">
        <f>ROUND(S130/Q130,PREFERENCES!$D$6)</f>
        <v>#N/A</v>
      </c>
      <c r="U130" s="15" t="e">
        <f>IF(R130=0,0,ROUND((AF130*CHARACTERIZE!$I$3)/(E130*AG130/CHARACTERIZE!$M$3),PREFERENCES!$D$7))</f>
        <v>#N/A</v>
      </c>
      <c r="V130" s="19" t="e">
        <f t="shared" si="17"/>
        <v>#N/A</v>
      </c>
      <c r="W130" s="15" t="e">
        <f t="shared" si="26"/>
        <v>#N/A</v>
      </c>
      <c r="X130" s="15" t="e">
        <f t="shared" si="27"/>
        <v>#N/A</v>
      </c>
      <c r="Y130" s="23" t="e">
        <f t="shared" si="18"/>
        <v>#N/A</v>
      </c>
      <c r="Z130" s="15" t="e">
        <f t="shared" si="19"/>
        <v>#N/A</v>
      </c>
      <c r="AA130" s="15" t="e">
        <f t="shared" si="20"/>
        <v>#N/A</v>
      </c>
      <c r="AB130" s="22"/>
      <c r="AC130" s="4"/>
      <c r="AD130" s="3">
        <f t="shared" si="22"/>
        <v>0</v>
      </c>
      <c r="AE130" s="3" t="e">
        <f t="shared" si="23"/>
        <v>#N/A</v>
      </c>
      <c r="AF130" t="e">
        <f t="shared" si="24"/>
        <v>#N/A</v>
      </c>
      <c r="AG130" t="e">
        <f t="shared" si="25"/>
        <v>#N/A</v>
      </c>
    </row>
    <row r="131" spans="4:33">
      <c r="D131">
        <v>128</v>
      </c>
      <c r="E131" s="3">
        <v>2.4</v>
      </c>
      <c r="F131" s="17">
        <f t="shared" si="21"/>
        <v>0</v>
      </c>
      <c r="G131" s="17">
        <f t="shared" si="15"/>
        <v>0</v>
      </c>
      <c r="I131" s="14" t="e">
        <f>IF(AD131=0,NA(),ROUND(AG131,PREFERENCES!$D$4))</f>
        <v>#N/A</v>
      </c>
      <c r="J131" s="14" t="e">
        <f>ROUND(E131*AG131,PREFERENCES!$D$5)</f>
        <v>#N/A</v>
      </c>
      <c r="K131" s="14" t="e">
        <f>IF(AD131=0,NA(),ROUND(AF131,PREFERENCES!$D$6))</f>
        <v>#N/A</v>
      </c>
      <c r="L131" s="14" t="e">
        <f>IF(J131=0,NA(),ROUND(AF131/J131,PREFERENCES!$D$7))</f>
        <v>#N/A</v>
      </c>
      <c r="M131" s="17" t="e">
        <f t="shared" si="16"/>
        <v>#N/A</v>
      </c>
      <c r="N131" s="14" t="e">
        <f>ROUND(IF($B$6=0,NA(),AF131/$B$6),PREFERENCES!$D$8)</f>
        <v>#N/A</v>
      </c>
      <c r="O131" s="14" t="e">
        <f>ROUND(IF(OR(K131=0,$B$6=0),NA(),$B$6/K131),PREFERENCES!$D$9)</f>
        <v>#N/A</v>
      </c>
      <c r="P131" s="14" t="e">
        <f>ROUND(IF(OR(K131=0,$B$6=0),NA(),$B$6/K131*100),PREFERENCES!$D$10)</f>
        <v>#N/A</v>
      </c>
      <c r="Q131" s="16" t="e">
        <f>IF((AF131*CHARACTERIZE!$I$3)=0,0,CEILING(CHARACTERIZE!$E$3/(AF131*CHARACTERIZE!$I$3),1)*$B$7)</f>
        <v>#N/A</v>
      </c>
      <c r="R131" s="17" t="e">
        <f>ROUND(Q131*E131*AG131/CHARACTERIZE!$M$3/$B$7, PREFERENCES!$D$5)</f>
        <v>#N/A</v>
      </c>
      <c r="S131" s="16" t="e">
        <f>ROUND(Q131*AF131*CHARACTERIZE!$I$3/$B$7,PREFERENCES!$D$6)</f>
        <v>#N/A</v>
      </c>
      <c r="T131" s="18" t="e">
        <f>ROUND(S131/Q131,PREFERENCES!$D$6)</f>
        <v>#N/A</v>
      </c>
      <c r="U131" s="15" t="e">
        <f>IF(R131=0,0,ROUND((AF131*CHARACTERIZE!$I$3)/(E131*AG131/CHARACTERIZE!$M$3),PREFERENCES!$D$7))</f>
        <v>#N/A</v>
      </c>
      <c r="V131" s="19" t="e">
        <f t="shared" si="17"/>
        <v>#N/A</v>
      </c>
      <c r="W131" s="15" t="e">
        <f t="shared" si="26"/>
        <v>#N/A</v>
      </c>
      <c r="X131" s="15" t="e">
        <f t="shared" si="27"/>
        <v>#N/A</v>
      </c>
      <c r="Y131" s="23" t="e">
        <f t="shared" si="18"/>
        <v>#N/A</v>
      </c>
      <c r="Z131" s="15" t="e">
        <f t="shared" si="19"/>
        <v>#N/A</v>
      </c>
      <c r="AA131" s="15" t="e">
        <f t="shared" si="20"/>
        <v>#N/A</v>
      </c>
      <c r="AB131" s="22"/>
      <c r="AC131" s="4"/>
      <c r="AD131" s="3">
        <f t="shared" si="22"/>
        <v>0</v>
      </c>
      <c r="AE131" s="3" t="e">
        <f t="shared" si="23"/>
        <v>#N/A</v>
      </c>
      <c r="AF131" t="e">
        <f t="shared" si="24"/>
        <v>#N/A</v>
      </c>
      <c r="AG131" t="e">
        <f t="shared" si="25"/>
        <v>#N/A</v>
      </c>
    </row>
    <row r="132" spans="4:33">
      <c r="D132">
        <v>129</v>
      </c>
      <c r="E132" s="3">
        <v>2.5</v>
      </c>
      <c r="F132" s="17">
        <f t="shared" si="21"/>
        <v>0</v>
      </c>
      <c r="G132" s="17">
        <f t="shared" ref="G132:G172" si="28">IF($E132&lt;$B$19,0,IF($E132&gt;$B$20,0,$B$22*$E132^3+$B$23*$E132^2+$B$24*$E132+$B$25))</f>
        <v>0</v>
      </c>
      <c r="I132" s="14" t="e">
        <f>IF(AD132=0,NA(),ROUND(AG132,PREFERENCES!$D$4))</f>
        <v>#N/A</v>
      </c>
      <c r="J132" s="14" t="e">
        <f>ROUND(E132*AG132,PREFERENCES!$D$5)</f>
        <v>#N/A</v>
      </c>
      <c r="K132" s="14" t="e">
        <f>IF(AD132=0,NA(),ROUND(AF132,PREFERENCES!$D$6))</f>
        <v>#N/A</v>
      </c>
      <c r="L132" s="14" t="e">
        <f>IF(J132=0,NA(),ROUND(AF132/J132,PREFERENCES!$D$7))</f>
        <v>#N/A</v>
      </c>
      <c r="M132" s="17" t="e">
        <f t="shared" ref="M132:M146" si="29">IF(AD132=0,NA(),ROUND((G132*AE132),3))</f>
        <v>#N/A</v>
      </c>
      <c r="N132" s="14" t="e">
        <f>ROUND(IF($B$6=0,NA(),AF132/$B$6),PREFERENCES!$D$8)</f>
        <v>#N/A</v>
      </c>
      <c r="O132" s="14" t="e">
        <f>ROUND(IF(OR(K132=0,$B$6=0),NA(),$B$6/K132),PREFERENCES!$D$9)</f>
        <v>#N/A</v>
      </c>
      <c r="P132" s="14" t="e">
        <f>ROUND(IF(OR(K132=0,$B$6=0),NA(),$B$6/K132*100),PREFERENCES!$D$10)</f>
        <v>#N/A</v>
      </c>
      <c r="Q132" s="16" t="e">
        <f>IF((AF132*CHARACTERIZE!$I$3)=0,0,CEILING(CHARACTERIZE!$E$3/(AF132*CHARACTERIZE!$I$3),1)*$B$7)</f>
        <v>#N/A</v>
      </c>
      <c r="R132" s="17" t="e">
        <f>ROUND(Q132*E132*AG132/CHARACTERIZE!$M$3/$B$7, PREFERENCES!$D$5)</f>
        <v>#N/A</v>
      </c>
      <c r="S132" s="16" t="e">
        <f>ROUND(Q132*AF132*CHARACTERIZE!$I$3/$B$7,PREFERENCES!$D$6)</f>
        <v>#N/A</v>
      </c>
      <c r="T132" s="18" t="e">
        <f>ROUND(S132/Q132,PREFERENCES!$D$6)</f>
        <v>#N/A</v>
      </c>
      <c r="U132" s="15" t="e">
        <f>IF(R132=0,0,ROUND((AF132*CHARACTERIZE!$I$3)/(E132*AG132/CHARACTERIZE!$M$3),PREFERENCES!$D$7))</f>
        <v>#N/A</v>
      </c>
      <c r="V132" s="19" t="e">
        <f t="shared" ref="V132:V146" si="30">Q132*$B$6/$B$7</f>
        <v>#N/A</v>
      </c>
      <c r="W132" s="15" t="e">
        <f t="shared" si="26"/>
        <v>#N/A</v>
      </c>
      <c r="X132" s="15" t="e">
        <f t="shared" si="27"/>
        <v>#N/A</v>
      </c>
      <c r="Y132" s="23" t="e">
        <f t="shared" ref="Y132:Y146" si="31">IF(AF132=0,NA(),ROUND(CHOOSE($B$39,NA(),NA(),NA(),($B$14-$B$13)/J132,($B$15-$B$13)/($B$7*AD132)-($B$35/$B$7)-($B$10/$B$7)-$B$11),2))</f>
        <v>#N/A</v>
      </c>
      <c r="Z132" s="15" t="e">
        <f t="shared" ref="Z132:Z146" si="32">IF(AF132=0,NA(),ROUND(CHOOSE($B$39,NA(),NA(),NA(),EXP((LN(Y132/175.54))/-0.941),EXP((LN(Y132/175.54))/-0.941)),1))</f>
        <v>#N/A</v>
      </c>
      <c r="AA132" s="15" t="e">
        <f t="shared" ref="AA132:AA146" si="33">IF(AG132=0,NA(),ROUND(CHOOSE($B$39,NA(),NA(),NA(),Z132*645.16*0.0393700787,Z132*645.16*0.0393700787),0))</f>
        <v>#N/A</v>
      </c>
      <c r="AB132" s="22"/>
      <c r="AC132" s="4"/>
      <c r="AD132" s="3">
        <f t="shared" si="22"/>
        <v>0</v>
      </c>
      <c r="AE132" s="3" t="e">
        <f t="shared" si="23"/>
        <v>#N/A</v>
      </c>
      <c r="AF132" t="e">
        <f t="shared" si="24"/>
        <v>#N/A</v>
      </c>
      <c r="AG132" t="e">
        <f t="shared" si="25"/>
        <v>#N/A</v>
      </c>
    </row>
    <row r="133" spans="4:33">
      <c r="D133">
        <v>130</v>
      </c>
      <c r="E133" s="3">
        <v>2.6</v>
      </c>
      <c r="F133" s="17">
        <f t="shared" ref="F133:F172" si="34">IF($E133&lt;$B$19,0,IF($E133&gt;$B$20,0,$B$27*$E133^3+$B$28*$E133^2+$B$29*$E133+$B$30+$B$16))</f>
        <v>0</v>
      </c>
      <c r="G133" s="17">
        <f t="shared" si="28"/>
        <v>0</v>
      </c>
      <c r="I133" s="14" t="e">
        <f>IF(AD133=0,NA(),ROUND(AG133,PREFERENCES!$D$4))</f>
        <v>#N/A</v>
      </c>
      <c r="J133" s="14" t="e">
        <f>ROUND(E133*AG133,PREFERENCES!$D$5)</f>
        <v>#N/A</v>
      </c>
      <c r="K133" s="14" t="e">
        <f>IF(AD133=0,NA(),ROUND(AF133,PREFERENCES!$D$6))</f>
        <v>#N/A</v>
      </c>
      <c r="L133" s="14" t="e">
        <f>IF(J133=0,NA(),ROUND(AF133/J133,PREFERENCES!$D$7))</f>
        <v>#N/A</v>
      </c>
      <c r="M133" s="17" t="e">
        <f t="shared" si="29"/>
        <v>#N/A</v>
      </c>
      <c r="N133" s="14" t="e">
        <f>ROUND(IF($B$6=0,NA(),AF133/$B$6),PREFERENCES!$D$8)</f>
        <v>#N/A</v>
      </c>
      <c r="O133" s="14" t="e">
        <f>ROUND(IF(OR(K133=0,$B$6=0),NA(),$B$6/K133),PREFERENCES!$D$9)</f>
        <v>#N/A</v>
      </c>
      <c r="P133" s="14" t="e">
        <f>ROUND(IF(OR(K133=0,$B$6=0),NA(),$B$6/K133*100),PREFERENCES!$D$10)</f>
        <v>#N/A</v>
      </c>
      <c r="Q133" s="16" t="e">
        <f>IF((AF133*CHARACTERIZE!$I$3)=0,0,CEILING(CHARACTERIZE!$E$3/(AF133*CHARACTERIZE!$I$3),1)*$B$7)</f>
        <v>#N/A</v>
      </c>
      <c r="R133" s="17" t="e">
        <f>ROUND(Q133*E133*AG133/CHARACTERIZE!$M$3/$B$7, PREFERENCES!$D$5)</f>
        <v>#N/A</v>
      </c>
      <c r="S133" s="16" t="e">
        <f>ROUND(Q133*AF133*CHARACTERIZE!$I$3/$B$7,PREFERENCES!$D$6)</f>
        <v>#N/A</v>
      </c>
      <c r="T133" s="18" t="e">
        <f>ROUND(S133/Q133,PREFERENCES!$D$6)</f>
        <v>#N/A</v>
      </c>
      <c r="U133" s="15" t="e">
        <f>IF(R133=0,0,ROUND((AF133*CHARACTERIZE!$I$3)/(E133*AG133/CHARACTERIZE!$M$3),PREFERENCES!$D$7))</f>
        <v>#N/A</v>
      </c>
      <c r="V133" s="19" t="e">
        <f t="shared" si="30"/>
        <v>#N/A</v>
      </c>
      <c r="W133" s="15" t="e">
        <f t="shared" si="26"/>
        <v>#N/A</v>
      </c>
      <c r="X133" s="15" t="e">
        <f t="shared" si="27"/>
        <v>#N/A</v>
      </c>
      <c r="Y133" s="23" t="e">
        <f t="shared" si="31"/>
        <v>#N/A</v>
      </c>
      <c r="Z133" s="15" t="e">
        <f t="shared" si="32"/>
        <v>#N/A</v>
      </c>
      <c r="AA133" s="15" t="e">
        <f t="shared" si="33"/>
        <v>#N/A</v>
      </c>
      <c r="AB133" s="22"/>
      <c r="AC133" s="4"/>
      <c r="AD133" s="3">
        <f t="shared" ref="AD133:AD172" si="35">IF(F133=0,0,E133*(F133+($B$9-$B$33)*$B$34))</f>
        <v>0</v>
      </c>
      <c r="AE133" s="3" t="e">
        <f t="shared" ref="AE133:AE146" si="36">1+(W133-$B$33)*$B$32</f>
        <v>#N/A</v>
      </c>
      <c r="AF133" t="e">
        <f t="shared" ref="AF133:AF146" si="37">G133*AE133*$B$5*$B$7</f>
        <v>#N/A</v>
      </c>
      <c r="AG133" t="e">
        <f t="shared" ref="AG133:AG146" si="38">(F133+(W133-$B$33)*$B$34)*$B$7</f>
        <v>#N/A</v>
      </c>
    </row>
    <row r="134" spans="4:33">
      <c r="D134">
        <v>131</v>
      </c>
      <c r="E134" s="3">
        <v>2.7</v>
      </c>
      <c r="F134" s="17">
        <f t="shared" si="34"/>
        <v>0</v>
      </c>
      <c r="G134" s="17">
        <f t="shared" si="28"/>
        <v>0</v>
      </c>
      <c r="I134" s="14" t="e">
        <f>IF(AD134=0,NA(),ROUND(AG134,PREFERENCES!$D$4))</f>
        <v>#N/A</v>
      </c>
      <c r="J134" s="14" t="e">
        <f>ROUND(E134*AG134,PREFERENCES!$D$5)</f>
        <v>#N/A</v>
      </c>
      <c r="K134" s="14" t="e">
        <f>IF(AD134=0,NA(),ROUND(AF134,PREFERENCES!$D$6))</f>
        <v>#N/A</v>
      </c>
      <c r="L134" s="14" t="e">
        <f>IF(J134=0,NA(),ROUND(AF134/J134,PREFERENCES!$D$7))</f>
        <v>#N/A</v>
      </c>
      <c r="M134" s="17" t="e">
        <f t="shared" si="29"/>
        <v>#N/A</v>
      </c>
      <c r="N134" s="14" t="e">
        <f>ROUND(IF($B$6=0,NA(),AF134/$B$6),PREFERENCES!$D$8)</f>
        <v>#N/A</v>
      </c>
      <c r="O134" s="14" t="e">
        <f>ROUND(IF(OR(K134=0,$B$6=0),NA(),$B$6/K134),PREFERENCES!$D$9)</f>
        <v>#N/A</v>
      </c>
      <c r="P134" s="14" t="e">
        <f>ROUND(IF(OR(K134=0,$B$6=0),NA(),$B$6/K134*100),PREFERENCES!$D$10)</f>
        <v>#N/A</v>
      </c>
      <c r="Q134" s="16" t="e">
        <f>IF((AF134*CHARACTERIZE!$I$3)=0,0,CEILING(CHARACTERIZE!$E$3/(AF134*CHARACTERIZE!$I$3),1)*$B$7)</f>
        <v>#N/A</v>
      </c>
      <c r="R134" s="17" t="e">
        <f>ROUND(Q134*E134*AG134/CHARACTERIZE!$M$3/$B$7, PREFERENCES!$D$5)</f>
        <v>#N/A</v>
      </c>
      <c r="S134" s="16" t="e">
        <f>ROUND(Q134*AF134*CHARACTERIZE!$I$3/$B$7,PREFERENCES!$D$6)</f>
        <v>#N/A</v>
      </c>
      <c r="T134" s="18" t="e">
        <f>ROUND(S134/Q134,PREFERENCES!$D$6)</f>
        <v>#N/A</v>
      </c>
      <c r="U134" s="15" t="e">
        <f>IF(R134=0,0,ROUND((AF134*CHARACTERIZE!$I$3)/(E134*AG134/CHARACTERIZE!$M$3),PREFERENCES!$D$7))</f>
        <v>#N/A</v>
      </c>
      <c r="V134" s="19" t="e">
        <f t="shared" si="30"/>
        <v>#N/A</v>
      </c>
      <c r="W134" s="15" t="e">
        <f t="shared" si="26"/>
        <v>#N/A</v>
      </c>
      <c r="X134" s="15" t="e">
        <f t="shared" si="27"/>
        <v>#N/A</v>
      </c>
      <c r="Y134" s="23" t="e">
        <f t="shared" si="31"/>
        <v>#N/A</v>
      </c>
      <c r="Z134" s="15" t="e">
        <f t="shared" si="32"/>
        <v>#N/A</v>
      </c>
      <c r="AA134" s="15" t="e">
        <f t="shared" si="33"/>
        <v>#N/A</v>
      </c>
      <c r="AB134" s="22"/>
      <c r="AC134" s="4"/>
      <c r="AD134" s="3">
        <f t="shared" si="35"/>
        <v>0</v>
      </c>
      <c r="AE134" s="3" t="e">
        <f t="shared" si="36"/>
        <v>#N/A</v>
      </c>
      <c r="AF134" t="e">
        <f t="shared" si="37"/>
        <v>#N/A</v>
      </c>
      <c r="AG134" t="e">
        <f t="shared" si="38"/>
        <v>#N/A</v>
      </c>
    </row>
    <row r="135" spans="4:33">
      <c r="D135">
        <v>132</v>
      </c>
      <c r="E135" s="3">
        <v>2.8</v>
      </c>
      <c r="F135" s="17">
        <f t="shared" si="34"/>
        <v>0</v>
      </c>
      <c r="G135" s="17">
        <f t="shared" si="28"/>
        <v>0</v>
      </c>
      <c r="I135" s="14" t="e">
        <f>IF(AD135=0,NA(),ROUND(AG135,PREFERENCES!$D$4))</f>
        <v>#N/A</v>
      </c>
      <c r="J135" s="14" t="e">
        <f>ROUND(E135*AG135,PREFERENCES!$D$5)</f>
        <v>#N/A</v>
      </c>
      <c r="K135" s="14" t="e">
        <f>IF(AD135=0,NA(),ROUND(AF135,PREFERENCES!$D$6))</f>
        <v>#N/A</v>
      </c>
      <c r="L135" s="14" t="e">
        <f>IF(J135=0,NA(),ROUND(AF135/J135,PREFERENCES!$D$7))</f>
        <v>#N/A</v>
      </c>
      <c r="M135" s="17" t="e">
        <f t="shared" si="29"/>
        <v>#N/A</v>
      </c>
      <c r="N135" s="14" t="e">
        <f>ROUND(IF($B$6=0,NA(),AF135/$B$6),PREFERENCES!$D$8)</f>
        <v>#N/A</v>
      </c>
      <c r="O135" s="14" t="e">
        <f>ROUND(IF(OR(K135=0,$B$6=0),NA(),$B$6/K135),PREFERENCES!$D$9)</f>
        <v>#N/A</v>
      </c>
      <c r="P135" s="14" t="e">
        <f>ROUND(IF(OR(K135=0,$B$6=0),NA(),$B$6/K135*100),PREFERENCES!$D$10)</f>
        <v>#N/A</v>
      </c>
      <c r="Q135" s="16" t="e">
        <f>IF((AF135*CHARACTERIZE!$I$3)=0,0,CEILING(CHARACTERIZE!$E$3/(AF135*CHARACTERIZE!$I$3),1)*$B$7)</f>
        <v>#N/A</v>
      </c>
      <c r="R135" s="17" t="e">
        <f>ROUND(Q135*E135*AG135/CHARACTERIZE!$M$3/$B$7, PREFERENCES!$D$5)</f>
        <v>#N/A</v>
      </c>
      <c r="S135" s="16" t="e">
        <f>ROUND(Q135*AF135*CHARACTERIZE!$I$3/$B$7,PREFERENCES!$D$6)</f>
        <v>#N/A</v>
      </c>
      <c r="T135" s="18" t="e">
        <f>ROUND(S135/Q135,PREFERENCES!$D$6)</f>
        <v>#N/A</v>
      </c>
      <c r="U135" s="15" t="e">
        <f>IF(R135=0,0,ROUND((AF135*CHARACTERIZE!$I$3)/(E135*AG135/CHARACTERIZE!$M$3),PREFERENCES!$D$7))</f>
        <v>#N/A</v>
      </c>
      <c r="V135" s="19" t="e">
        <f t="shared" si="30"/>
        <v>#N/A</v>
      </c>
      <c r="W135" s="15" t="e">
        <f t="shared" si="26"/>
        <v>#N/A</v>
      </c>
      <c r="X135" s="15" t="e">
        <f t="shared" si="27"/>
        <v>#N/A</v>
      </c>
      <c r="Y135" s="23" t="e">
        <f t="shared" si="31"/>
        <v>#N/A</v>
      </c>
      <c r="Z135" s="15" t="e">
        <f t="shared" si="32"/>
        <v>#N/A</v>
      </c>
      <c r="AA135" s="15" t="e">
        <f t="shared" si="33"/>
        <v>#N/A</v>
      </c>
      <c r="AB135" s="22"/>
      <c r="AC135" s="4"/>
      <c r="AD135" s="3">
        <f t="shared" si="35"/>
        <v>0</v>
      </c>
      <c r="AE135" s="3" t="e">
        <f t="shared" si="36"/>
        <v>#N/A</v>
      </c>
      <c r="AF135" t="e">
        <f t="shared" si="37"/>
        <v>#N/A</v>
      </c>
      <c r="AG135" t="e">
        <f t="shared" si="38"/>
        <v>#N/A</v>
      </c>
    </row>
    <row r="136" spans="4:33">
      <c r="D136">
        <v>133</v>
      </c>
      <c r="E136" s="3">
        <v>2.9</v>
      </c>
      <c r="F136" s="17">
        <f t="shared" si="34"/>
        <v>0</v>
      </c>
      <c r="G136" s="17">
        <f t="shared" si="28"/>
        <v>0</v>
      </c>
      <c r="I136" s="14" t="e">
        <f>IF(AD136=0,NA(),ROUND(AG136,PREFERENCES!$D$4))</f>
        <v>#N/A</v>
      </c>
      <c r="J136" s="14" t="e">
        <f>ROUND(E136*AG136,PREFERENCES!$D$5)</f>
        <v>#N/A</v>
      </c>
      <c r="K136" s="14" t="e">
        <f>IF(AD136=0,NA(),ROUND(AF136,PREFERENCES!$D$6))</f>
        <v>#N/A</v>
      </c>
      <c r="L136" s="14" t="e">
        <f>IF(J136=0,NA(),ROUND(AF136/J136,PREFERENCES!$D$7))</f>
        <v>#N/A</v>
      </c>
      <c r="M136" s="17" t="e">
        <f t="shared" si="29"/>
        <v>#N/A</v>
      </c>
      <c r="N136" s="14" t="e">
        <f>ROUND(IF($B$6=0,NA(),AF136/$B$6),PREFERENCES!$D$8)</f>
        <v>#N/A</v>
      </c>
      <c r="O136" s="14" t="e">
        <f>ROUND(IF(OR(K136=0,$B$6=0),NA(),$B$6/K136),PREFERENCES!$D$9)</f>
        <v>#N/A</v>
      </c>
      <c r="P136" s="14" t="e">
        <f>ROUND(IF(OR(K136=0,$B$6=0),NA(),$B$6/K136*100),PREFERENCES!$D$10)</f>
        <v>#N/A</v>
      </c>
      <c r="Q136" s="16" t="e">
        <f>IF((AF136*CHARACTERIZE!$I$3)=0,0,CEILING(CHARACTERIZE!$E$3/(AF136*CHARACTERIZE!$I$3),1)*$B$7)</f>
        <v>#N/A</v>
      </c>
      <c r="R136" s="17" t="e">
        <f>ROUND(Q136*E136*AG136/CHARACTERIZE!$M$3/$B$7, PREFERENCES!$D$5)</f>
        <v>#N/A</v>
      </c>
      <c r="S136" s="16" t="e">
        <f>ROUND(Q136*AF136*CHARACTERIZE!$I$3/$B$7,PREFERENCES!$D$6)</f>
        <v>#N/A</v>
      </c>
      <c r="T136" s="18" t="e">
        <f>ROUND(S136/Q136,PREFERENCES!$D$6)</f>
        <v>#N/A</v>
      </c>
      <c r="U136" s="15" t="e">
        <f>IF(R136=0,0,ROUND((AF136*CHARACTERIZE!$I$3)/(E136*AG136/CHARACTERIZE!$M$3),PREFERENCES!$D$7))</f>
        <v>#N/A</v>
      </c>
      <c r="V136" s="19" t="e">
        <f t="shared" si="30"/>
        <v>#N/A</v>
      </c>
      <c r="W136" s="15" t="e">
        <f t="shared" si="26"/>
        <v>#N/A</v>
      </c>
      <c r="X136" s="15" t="e">
        <f t="shared" si="27"/>
        <v>#N/A</v>
      </c>
      <c r="Y136" s="23" t="e">
        <f t="shared" si="31"/>
        <v>#N/A</v>
      </c>
      <c r="Z136" s="15" t="e">
        <f t="shared" si="32"/>
        <v>#N/A</v>
      </c>
      <c r="AA136" s="15" t="e">
        <f t="shared" si="33"/>
        <v>#N/A</v>
      </c>
      <c r="AB136" s="22"/>
      <c r="AC136" s="4"/>
      <c r="AD136" s="3">
        <f t="shared" si="35"/>
        <v>0</v>
      </c>
      <c r="AE136" s="3" t="e">
        <f t="shared" si="36"/>
        <v>#N/A</v>
      </c>
      <c r="AF136" t="e">
        <f t="shared" si="37"/>
        <v>#N/A</v>
      </c>
      <c r="AG136" t="e">
        <f t="shared" si="38"/>
        <v>#N/A</v>
      </c>
    </row>
    <row r="137" spans="4:33">
      <c r="D137">
        <v>134</v>
      </c>
      <c r="E137" s="3">
        <v>3</v>
      </c>
      <c r="F137" s="17">
        <f t="shared" si="34"/>
        <v>0</v>
      </c>
      <c r="G137" s="17">
        <f t="shared" si="28"/>
        <v>0</v>
      </c>
      <c r="I137" s="14" t="e">
        <f>IF(AD137=0,NA(),ROUND(AG137,PREFERENCES!$D$4))</f>
        <v>#N/A</v>
      </c>
      <c r="J137" s="14" t="e">
        <f>ROUND(E137*AG137,PREFERENCES!$D$5)</f>
        <v>#N/A</v>
      </c>
      <c r="K137" s="14" t="e">
        <f>IF(AD137=0,NA(),ROUND(AF137,PREFERENCES!$D$6))</f>
        <v>#N/A</v>
      </c>
      <c r="L137" s="14" t="e">
        <f>IF(J137=0,NA(),ROUND(AF137/J137,PREFERENCES!$D$7))</f>
        <v>#N/A</v>
      </c>
      <c r="M137" s="17" t="e">
        <f t="shared" si="29"/>
        <v>#N/A</v>
      </c>
      <c r="N137" s="14" t="e">
        <f>ROUND(IF($B$6=0,NA(),AF137/$B$6),PREFERENCES!$D$8)</f>
        <v>#N/A</v>
      </c>
      <c r="O137" s="14" t="e">
        <f>ROUND(IF(OR(K137=0,$B$6=0),NA(),$B$6/K137),PREFERENCES!$D$9)</f>
        <v>#N/A</v>
      </c>
      <c r="P137" s="14" t="e">
        <f>ROUND(IF(OR(K137=0,$B$6=0),NA(),$B$6/K137*100),PREFERENCES!$D$10)</f>
        <v>#N/A</v>
      </c>
      <c r="Q137" s="16" t="e">
        <f>IF((AF137*CHARACTERIZE!$I$3)=0,0,CEILING(CHARACTERIZE!$E$3/(AF137*CHARACTERIZE!$I$3),1)*$B$7)</f>
        <v>#N/A</v>
      </c>
      <c r="R137" s="17" t="e">
        <f>ROUND(Q137*E137*AG137/CHARACTERIZE!$M$3/$B$7, PREFERENCES!$D$5)</f>
        <v>#N/A</v>
      </c>
      <c r="S137" s="16" t="e">
        <f>ROUND(Q137*AF137*CHARACTERIZE!$I$3/$B$7,PREFERENCES!$D$6)</f>
        <v>#N/A</v>
      </c>
      <c r="T137" s="18" t="e">
        <f>ROUND(S137/Q137,PREFERENCES!$D$6)</f>
        <v>#N/A</v>
      </c>
      <c r="U137" s="15" t="e">
        <f>IF(R137=0,0,ROUND((AF137*CHARACTERIZE!$I$3)/(E137*AG137/CHARACTERIZE!$M$3),PREFERENCES!$D$7))</f>
        <v>#N/A</v>
      </c>
      <c r="V137" s="19" t="e">
        <f t="shared" si="30"/>
        <v>#N/A</v>
      </c>
      <c r="W137" s="15" t="e">
        <f t="shared" si="26"/>
        <v>#N/A</v>
      </c>
      <c r="X137" s="15" t="e">
        <f t="shared" si="27"/>
        <v>#N/A</v>
      </c>
      <c r="Y137" s="23" t="e">
        <f t="shared" si="31"/>
        <v>#N/A</v>
      </c>
      <c r="Z137" s="15" t="e">
        <f t="shared" si="32"/>
        <v>#N/A</v>
      </c>
      <c r="AA137" s="15" t="e">
        <f t="shared" si="33"/>
        <v>#N/A</v>
      </c>
      <c r="AB137" s="22"/>
      <c r="AC137" s="4"/>
      <c r="AD137" s="3">
        <f t="shared" si="35"/>
        <v>0</v>
      </c>
      <c r="AE137" s="3" t="e">
        <f t="shared" si="36"/>
        <v>#N/A</v>
      </c>
      <c r="AF137" t="e">
        <f t="shared" si="37"/>
        <v>#N/A</v>
      </c>
      <c r="AG137" t="e">
        <f t="shared" si="38"/>
        <v>#N/A</v>
      </c>
    </row>
    <row r="138" spans="4:33">
      <c r="D138">
        <v>135</v>
      </c>
      <c r="E138" s="3">
        <v>3.1</v>
      </c>
      <c r="F138" s="17">
        <f t="shared" si="34"/>
        <v>0</v>
      </c>
      <c r="G138" s="17">
        <f t="shared" si="28"/>
        <v>0</v>
      </c>
      <c r="I138" s="14" t="e">
        <f>IF(AD138=0,NA(),ROUND(AG138,PREFERENCES!$D$4))</f>
        <v>#N/A</v>
      </c>
      <c r="J138" s="14" t="e">
        <f>ROUND(E138*AG138,PREFERENCES!$D$5)</f>
        <v>#N/A</v>
      </c>
      <c r="K138" s="14" t="e">
        <f>IF(AD138=0,NA(),ROUND(AF138,PREFERENCES!$D$6))</f>
        <v>#N/A</v>
      </c>
      <c r="L138" s="14" t="e">
        <f>IF(J138=0,NA(),ROUND(AF138/J138,PREFERENCES!$D$7))</f>
        <v>#N/A</v>
      </c>
      <c r="M138" s="17" t="e">
        <f t="shared" si="29"/>
        <v>#N/A</v>
      </c>
      <c r="N138" s="14" t="e">
        <f>ROUND(IF($B$6=0,NA(),AF138/$B$6),PREFERENCES!$D$8)</f>
        <v>#N/A</v>
      </c>
      <c r="O138" s="14" t="e">
        <f>ROUND(IF(OR(K138=0,$B$6=0),NA(),$B$6/K138),PREFERENCES!$D$9)</f>
        <v>#N/A</v>
      </c>
      <c r="P138" s="14" t="e">
        <f>ROUND(IF(OR(K138=0,$B$6=0),NA(),$B$6/K138*100),PREFERENCES!$D$10)</f>
        <v>#N/A</v>
      </c>
      <c r="Q138" s="16" t="e">
        <f>IF((AF138*CHARACTERIZE!$I$3)=0,0,CEILING(CHARACTERIZE!$E$3/(AF138*CHARACTERIZE!$I$3),1)*$B$7)</f>
        <v>#N/A</v>
      </c>
      <c r="R138" s="17" t="e">
        <f>ROUND(Q138*E138*AG138/CHARACTERIZE!$M$3/$B$7, PREFERENCES!$D$5)</f>
        <v>#N/A</v>
      </c>
      <c r="S138" s="16" t="e">
        <f>ROUND(Q138*AF138*CHARACTERIZE!$I$3/$B$7,PREFERENCES!$D$6)</f>
        <v>#N/A</v>
      </c>
      <c r="T138" s="18" t="e">
        <f>ROUND(S138/Q138,PREFERENCES!$D$6)</f>
        <v>#N/A</v>
      </c>
      <c r="U138" s="15" t="e">
        <f>IF(R138=0,0,ROUND((AF138*CHARACTERIZE!$I$3)/(E138*AG138/CHARACTERIZE!$M$3),PREFERENCES!$D$7))</f>
        <v>#N/A</v>
      </c>
      <c r="V138" s="19" t="e">
        <f t="shared" si="30"/>
        <v>#N/A</v>
      </c>
      <c r="W138" s="15" t="e">
        <f t="shared" si="26"/>
        <v>#N/A</v>
      </c>
      <c r="X138" s="15" t="e">
        <f t="shared" si="27"/>
        <v>#N/A</v>
      </c>
      <c r="Y138" s="23" t="e">
        <f t="shared" si="31"/>
        <v>#N/A</v>
      </c>
      <c r="Z138" s="15" t="e">
        <f t="shared" si="32"/>
        <v>#N/A</v>
      </c>
      <c r="AA138" s="15" t="e">
        <f t="shared" si="33"/>
        <v>#N/A</v>
      </c>
      <c r="AB138" s="22"/>
      <c r="AC138" s="4"/>
      <c r="AD138" s="3">
        <f t="shared" si="35"/>
        <v>0</v>
      </c>
      <c r="AE138" s="3" t="e">
        <f t="shared" si="36"/>
        <v>#N/A</v>
      </c>
      <c r="AF138" t="e">
        <f t="shared" si="37"/>
        <v>#N/A</v>
      </c>
      <c r="AG138" t="e">
        <f t="shared" si="38"/>
        <v>#N/A</v>
      </c>
    </row>
    <row r="139" spans="4:33">
      <c r="D139">
        <v>136</v>
      </c>
      <c r="E139" s="3">
        <v>3.2</v>
      </c>
      <c r="F139" s="17">
        <f t="shared" si="34"/>
        <v>0</v>
      </c>
      <c r="G139" s="17">
        <f t="shared" si="28"/>
        <v>0</v>
      </c>
      <c r="I139" s="14" t="e">
        <f>IF(AD139=0,NA(),ROUND(AG139,PREFERENCES!$D$4))</f>
        <v>#N/A</v>
      </c>
      <c r="J139" s="14" t="e">
        <f>ROUND(E139*AG139,PREFERENCES!$D$5)</f>
        <v>#N/A</v>
      </c>
      <c r="K139" s="14" t="e">
        <f>IF(AD139=0,NA(),ROUND(AF139,PREFERENCES!$D$6))</f>
        <v>#N/A</v>
      </c>
      <c r="L139" s="14" t="e">
        <f>IF(J139=0,NA(),ROUND(AF139/J139,PREFERENCES!$D$7))</f>
        <v>#N/A</v>
      </c>
      <c r="M139" s="17" t="e">
        <f t="shared" si="29"/>
        <v>#N/A</v>
      </c>
      <c r="N139" s="14" t="e">
        <f>ROUND(IF($B$6=0,NA(),AF139/$B$6),PREFERENCES!$D$8)</f>
        <v>#N/A</v>
      </c>
      <c r="O139" s="14" t="e">
        <f>ROUND(IF(OR(K139=0,$B$6=0),NA(),$B$6/K139),PREFERENCES!$D$9)</f>
        <v>#N/A</v>
      </c>
      <c r="P139" s="14" t="e">
        <f>ROUND(IF(OR(K139=0,$B$6=0),NA(),$B$6/K139*100),PREFERENCES!$D$10)</f>
        <v>#N/A</v>
      </c>
      <c r="Q139" s="16" t="e">
        <f>IF((AF139*CHARACTERIZE!$I$3)=0,0,CEILING(CHARACTERIZE!$E$3/(AF139*CHARACTERIZE!$I$3),1)*$B$7)</f>
        <v>#N/A</v>
      </c>
      <c r="R139" s="17" t="e">
        <f>ROUND(Q139*E139*AG139/CHARACTERIZE!$M$3/$B$7, PREFERENCES!$D$5)</f>
        <v>#N/A</v>
      </c>
      <c r="S139" s="16" t="e">
        <f>ROUND(Q139*AF139*CHARACTERIZE!$I$3/$B$7,PREFERENCES!$D$6)</f>
        <v>#N/A</v>
      </c>
      <c r="T139" s="18" t="e">
        <f>ROUND(S139/Q139,PREFERENCES!$D$6)</f>
        <v>#N/A</v>
      </c>
      <c r="U139" s="15" t="e">
        <f>IF(R139=0,0,ROUND((AF139*CHARACTERIZE!$I$3)/(E139*AG139/CHARACTERIZE!$M$3),PREFERENCES!$D$7))</f>
        <v>#N/A</v>
      </c>
      <c r="V139" s="19" t="e">
        <f t="shared" si="30"/>
        <v>#N/A</v>
      </c>
      <c r="W139" s="15" t="e">
        <f t="shared" si="26"/>
        <v>#N/A</v>
      </c>
      <c r="X139" s="15" t="e">
        <f t="shared" si="27"/>
        <v>#N/A</v>
      </c>
      <c r="Y139" s="23" t="e">
        <f t="shared" si="31"/>
        <v>#N/A</v>
      </c>
      <c r="Z139" s="15" t="e">
        <f t="shared" si="32"/>
        <v>#N/A</v>
      </c>
      <c r="AA139" s="15" t="e">
        <f t="shared" si="33"/>
        <v>#N/A</v>
      </c>
      <c r="AB139" s="22"/>
      <c r="AC139" s="4"/>
      <c r="AD139" s="3">
        <f t="shared" si="35"/>
        <v>0</v>
      </c>
      <c r="AE139" s="3" t="e">
        <f t="shared" si="36"/>
        <v>#N/A</v>
      </c>
      <c r="AF139" t="e">
        <f t="shared" si="37"/>
        <v>#N/A</v>
      </c>
      <c r="AG139" t="e">
        <f t="shared" si="38"/>
        <v>#N/A</v>
      </c>
    </row>
    <row r="140" spans="4:33">
      <c r="D140">
        <v>137</v>
      </c>
      <c r="E140" s="3">
        <v>3.3</v>
      </c>
      <c r="F140" s="17">
        <f t="shared" si="34"/>
        <v>0</v>
      </c>
      <c r="G140" s="17">
        <f t="shared" si="28"/>
        <v>0</v>
      </c>
      <c r="I140" s="14" t="e">
        <f>IF(AD140=0,NA(),ROUND(AG140,PREFERENCES!$D$4))</f>
        <v>#N/A</v>
      </c>
      <c r="J140" s="14" t="e">
        <f>ROUND(E140*AG140,PREFERENCES!$D$5)</f>
        <v>#N/A</v>
      </c>
      <c r="K140" s="14" t="e">
        <f>IF(AD140=0,NA(),ROUND(AF140,PREFERENCES!$D$6))</f>
        <v>#N/A</v>
      </c>
      <c r="L140" s="14" t="e">
        <f>IF(J140=0,NA(),ROUND(AF140/J140,PREFERENCES!$D$7))</f>
        <v>#N/A</v>
      </c>
      <c r="M140" s="17" t="e">
        <f t="shared" si="29"/>
        <v>#N/A</v>
      </c>
      <c r="N140" s="14" t="e">
        <f>ROUND(IF($B$6=0,NA(),AF140/$B$6),PREFERENCES!$D$8)</f>
        <v>#N/A</v>
      </c>
      <c r="O140" s="14" t="e">
        <f>ROUND(IF(OR(K140=0,$B$6=0),NA(),$B$6/K140),PREFERENCES!$D$9)</f>
        <v>#N/A</v>
      </c>
      <c r="P140" s="14" t="e">
        <f>ROUND(IF(OR(K140=0,$B$6=0),NA(),$B$6/K140*100),PREFERENCES!$D$10)</f>
        <v>#N/A</v>
      </c>
      <c r="Q140" s="16" t="e">
        <f>IF((AF140*CHARACTERIZE!$I$3)=0,0,CEILING(CHARACTERIZE!$E$3/(AF140*CHARACTERIZE!$I$3),1)*$B$7)</f>
        <v>#N/A</v>
      </c>
      <c r="R140" s="17" t="e">
        <f>ROUND(Q140*E140*AG140/CHARACTERIZE!$M$3/$B$7, PREFERENCES!$D$5)</f>
        <v>#N/A</v>
      </c>
      <c r="S140" s="16" t="e">
        <f>ROUND(Q140*AF140*CHARACTERIZE!$I$3/$B$7,PREFERENCES!$D$6)</f>
        <v>#N/A</v>
      </c>
      <c r="T140" s="18" t="e">
        <f>ROUND(S140/Q140,PREFERENCES!$D$6)</f>
        <v>#N/A</v>
      </c>
      <c r="U140" s="15" t="e">
        <f>IF(R140=0,0,ROUND((AF140*CHARACTERIZE!$I$3)/(E140*AG140/CHARACTERIZE!$M$3),PREFERENCES!$D$7))</f>
        <v>#N/A</v>
      </c>
      <c r="V140" s="19" t="e">
        <f t="shared" si="30"/>
        <v>#N/A</v>
      </c>
      <c r="W140" s="15" t="e">
        <f t="shared" si="26"/>
        <v>#N/A</v>
      </c>
      <c r="X140" s="15" t="e">
        <f t="shared" si="27"/>
        <v>#N/A</v>
      </c>
      <c r="Y140" s="23" t="e">
        <f t="shared" si="31"/>
        <v>#N/A</v>
      </c>
      <c r="Z140" s="15" t="e">
        <f t="shared" si="32"/>
        <v>#N/A</v>
      </c>
      <c r="AA140" s="15" t="e">
        <f t="shared" si="33"/>
        <v>#N/A</v>
      </c>
      <c r="AB140" s="22"/>
      <c r="AC140" s="4"/>
      <c r="AD140" s="3">
        <f t="shared" si="35"/>
        <v>0</v>
      </c>
      <c r="AE140" s="3" t="e">
        <f t="shared" si="36"/>
        <v>#N/A</v>
      </c>
      <c r="AF140" t="e">
        <f t="shared" si="37"/>
        <v>#N/A</v>
      </c>
      <c r="AG140" t="e">
        <f t="shared" si="38"/>
        <v>#N/A</v>
      </c>
    </row>
    <row r="141" spans="4:33">
      <c r="D141">
        <v>138</v>
      </c>
      <c r="E141" s="3">
        <v>3.4</v>
      </c>
      <c r="F141" s="17">
        <f t="shared" si="34"/>
        <v>0</v>
      </c>
      <c r="G141" s="17">
        <f t="shared" si="28"/>
        <v>0</v>
      </c>
      <c r="I141" s="14" t="e">
        <f>IF(AD141=0,NA(),ROUND(AG141,PREFERENCES!$D$4))</f>
        <v>#N/A</v>
      </c>
      <c r="J141" s="14" t="e">
        <f>ROUND(E141*AG141,PREFERENCES!$D$5)</f>
        <v>#N/A</v>
      </c>
      <c r="K141" s="14" t="e">
        <f>IF(AD141=0,NA(),ROUND(AF141,PREFERENCES!$D$6))</f>
        <v>#N/A</v>
      </c>
      <c r="L141" s="14" t="e">
        <f>IF(J141=0,NA(),ROUND(AF141/J141,PREFERENCES!$D$7))</f>
        <v>#N/A</v>
      </c>
      <c r="M141" s="17" t="e">
        <f t="shared" si="29"/>
        <v>#N/A</v>
      </c>
      <c r="N141" s="14" t="e">
        <f>ROUND(IF($B$6=0,NA(),AF141/$B$6),PREFERENCES!$D$8)</f>
        <v>#N/A</v>
      </c>
      <c r="O141" s="14" t="e">
        <f>ROUND(IF(OR(K141=0,$B$6=0),NA(),$B$6/K141),PREFERENCES!$D$9)</f>
        <v>#N/A</v>
      </c>
      <c r="P141" s="14" t="e">
        <f>ROUND(IF(OR(K141=0,$B$6=0),NA(),$B$6/K141*100),PREFERENCES!$D$10)</f>
        <v>#N/A</v>
      </c>
      <c r="Q141" s="16" t="e">
        <f>IF((AF141*CHARACTERIZE!$I$3)=0,0,CEILING(CHARACTERIZE!$E$3/(AF141*CHARACTERIZE!$I$3),1)*$B$7)</f>
        <v>#N/A</v>
      </c>
      <c r="R141" s="17" t="e">
        <f>ROUND(Q141*E141*AG141/CHARACTERIZE!$M$3/$B$7, PREFERENCES!$D$5)</f>
        <v>#N/A</v>
      </c>
      <c r="S141" s="16" t="e">
        <f>ROUND(Q141*AF141*CHARACTERIZE!$I$3/$B$7,PREFERENCES!$D$6)</f>
        <v>#N/A</v>
      </c>
      <c r="T141" s="18" t="e">
        <f>ROUND(S141/Q141,PREFERENCES!$D$6)</f>
        <v>#N/A</v>
      </c>
      <c r="U141" s="15" t="e">
        <f>IF(R141=0,0,ROUND((AF141*CHARACTERIZE!$I$3)/(E141*AG141/CHARACTERIZE!$M$3),PREFERENCES!$D$7))</f>
        <v>#N/A</v>
      </c>
      <c r="V141" s="19" t="e">
        <f t="shared" si="30"/>
        <v>#N/A</v>
      </c>
      <c r="W141" s="15" t="e">
        <f t="shared" si="26"/>
        <v>#N/A</v>
      </c>
      <c r="X141" s="15" t="e">
        <f t="shared" si="27"/>
        <v>#N/A</v>
      </c>
      <c r="Y141" s="23" t="e">
        <f t="shared" si="31"/>
        <v>#N/A</v>
      </c>
      <c r="Z141" s="15" t="e">
        <f t="shared" si="32"/>
        <v>#N/A</v>
      </c>
      <c r="AA141" s="15" t="e">
        <f t="shared" si="33"/>
        <v>#N/A</v>
      </c>
      <c r="AB141" s="22"/>
      <c r="AC141" s="4"/>
      <c r="AD141" s="3">
        <f t="shared" si="35"/>
        <v>0</v>
      </c>
      <c r="AE141" s="3" t="e">
        <f t="shared" si="36"/>
        <v>#N/A</v>
      </c>
      <c r="AF141" t="e">
        <f t="shared" si="37"/>
        <v>#N/A</v>
      </c>
      <c r="AG141" t="e">
        <f t="shared" si="38"/>
        <v>#N/A</v>
      </c>
    </row>
    <row r="142" spans="4:33">
      <c r="D142">
        <v>139</v>
      </c>
      <c r="E142" s="3">
        <v>3.5</v>
      </c>
      <c r="F142" s="17">
        <f t="shared" si="34"/>
        <v>0</v>
      </c>
      <c r="G142" s="17">
        <f t="shared" si="28"/>
        <v>0</v>
      </c>
      <c r="I142" s="14" t="e">
        <f>IF(AD142=0,NA(),ROUND(AG142,PREFERENCES!$D$4))</f>
        <v>#N/A</v>
      </c>
      <c r="J142" s="14" t="e">
        <f>ROUND(E142*AG142,PREFERENCES!$D$5)</f>
        <v>#N/A</v>
      </c>
      <c r="K142" s="14" t="e">
        <f>IF(AD142=0,NA(),ROUND(AF142,PREFERENCES!$D$6))</f>
        <v>#N/A</v>
      </c>
      <c r="L142" s="14" t="e">
        <f>IF(J142=0,NA(),ROUND(AF142/J142,PREFERENCES!$D$7))</f>
        <v>#N/A</v>
      </c>
      <c r="M142" s="17" t="e">
        <f t="shared" si="29"/>
        <v>#N/A</v>
      </c>
      <c r="N142" s="14" t="e">
        <f>ROUND(IF($B$6=0,NA(),AF142/$B$6),PREFERENCES!$D$8)</f>
        <v>#N/A</v>
      </c>
      <c r="O142" s="14" t="e">
        <f>ROUND(IF(OR(K142=0,$B$6=0),NA(),$B$6/K142),PREFERENCES!$D$9)</f>
        <v>#N/A</v>
      </c>
      <c r="P142" s="14" t="e">
        <f>ROUND(IF(OR(K142=0,$B$6=0),NA(),$B$6/K142*100),PREFERENCES!$D$10)</f>
        <v>#N/A</v>
      </c>
      <c r="Q142" s="16" t="e">
        <f>IF((AF142*CHARACTERIZE!$I$3)=0,0,CEILING(CHARACTERIZE!$E$3/(AF142*CHARACTERIZE!$I$3),1)*$B$7)</f>
        <v>#N/A</v>
      </c>
      <c r="R142" s="17" t="e">
        <f>ROUND(Q142*E142*AG142/CHARACTERIZE!$M$3/$B$7, PREFERENCES!$D$5)</f>
        <v>#N/A</v>
      </c>
      <c r="S142" s="16" t="e">
        <f>ROUND(Q142*AF142*CHARACTERIZE!$I$3/$B$7,PREFERENCES!$D$6)</f>
        <v>#N/A</v>
      </c>
      <c r="T142" s="18" t="e">
        <f>ROUND(S142/Q142,PREFERENCES!$D$6)</f>
        <v>#N/A</v>
      </c>
      <c r="U142" s="15" t="e">
        <f>IF(R142=0,0,ROUND((AF142*CHARACTERIZE!$I$3)/(E142*AG142/CHARACTERIZE!$M$3),PREFERENCES!$D$7))</f>
        <v>#N/A</v>
      </c>
      <c r="V142" s="19" t="e">
        <f t="shared" si="30"/>
        <v>#N/A</v>
      </c>
      <c r="W142" s="15" t="e">
        <f t="shared" si="26"/>
        <v>#N/A</v>
      </c>
      <c r="X142" s="15" t="e">
        <f t="shared" si="27"/>
        <v>#N/A</v>
      </c>
      <c r="Y142" s="23" t="e">
        <f t="shared" si="31"/>
        <v>#N/A</v>
      </c>
      <c r="Z142" s="15" t="e">
        <f t="shared" si="32"/>
        <v>#N/A</v>
      </c>
      <c r="AA142" s="15" t="e">
        <f t="shared" si="33"/>
        <v>#N/A</v>
      </c>
      <c r="AB142" s="22"/>
      <c r="AC142" s="4"/>
      <c r="AD142" s="3">
        <f t="shared" si="35"/>
        <v>0</v>
      </c>
      <c r="AE142" s="3" t="e">
        <f t="shared" si="36"/>
        <v>#N/A</v>
      </c>
      <c r="AF142" t="e">
        <f t="shared" si="37"/>
        <v>#N/A</v>
      </c>
      <c r="AG142" t="e">
        <f t="shared" si="38"/>
        <v>#N/A</v>
      </c>
    </row>
    <row r="143" spans="4:33">
      <c r="D143">
        <v>140</v>
      </c>
      <c r="E143" s="3">
        <v>3.6</v>
      </c>
      <c r="F143" s="17">
        <f t="shared" si="34"/>
        <v>0</v>
      </c>
      <c r="G143" s="17">
        <f t="shared" si="28"/>
        <v>0</v>
      </c>
      <c r="I143" s="14" t="e">
        <f>IF(AD143=0,NA(),ROUND(AG143,PREFERENCES!$D$4))</f>
        <v>#N/A</v>
      </c>
      <c r="J143" s="14" t="e">
        <f>ROUND(E143*AG143,PREFERENCES!$D$5)</f>
        <v>#N/A</v>
      </c>
      <c r="K143" s="14" t="e">
        <f>IF(AD143=0,NA(),ROUND(AF143,PREFERENCES!$D$6))</f>
        <v>#N/A</v>
      </c>
      <c r="L143" s="14" t="e">
        <f>IF(J143=0,NA(),ROUND(AF143/J143,PREFERENCES!$D$7))</f>
        <v>#N/A</v>
      </c>
      <c r="M143" s="17" t="e">
        <f t="shared" si="29"/>
        <v>#N/A</v>
      </c>
      <c r="N143" s="14" t="e">
        <f>ROUND(IF($B$6=0,NA(),AF143/$B$6),PREFERENCES!$D$8)</f>
        <v>#N/A</v>
      </c>
      <c r="O143" s="14" t="e">
        <f>ROUND(IF(OR(K143=0,$B$6=0),NA(),$B$6/K143),PREFERENCES!$D$9)</f>
        <v>#N/A</v>
      </c>
      <c r="P143" s="14" t="e">
        <f>ROUND(IF(OR(K143=0,$B$6=0),NA(),$B$6/K143*100),PREFERENCES!$D$10)</f>
        <v>#N/A</v>
      </c>
      <c r="Q143" s="16" t="e">
        <f>IF((AF143*CHARACTERIZE!$I$3)=0,0,CEILING(CHARACTERIZE!$E$3/(AF143*CHARACTERIZE!$I$3),1)*$B$7)</f>
        <v>#N/A</v>
      </c>
      <c r="R143" s="17" t="e">
        <f>ROUND(Q143*E143*AG143/CHARACTERIZE!$M$3/$B$7, PREFERENCES!$D$5)</f>
        <v>#N/A</v>
      </c>
      <c r="S143" s="16" t="e">
        <f>ROUND(Q143*AF143*CHARACTERIZE!$I$3/$B$7,PREFERENCES!$D$6)</f>
        <v>#N/A</v>
      </c>
      <c r="T143" s="18" t="e">
        <f>ROUND(S143/Q143,PREFERENCES!$D$6)</f>
        <v>#N/A</v>
      </c>
      <c r="U143" s="15" t="e">
        <f>IF(R143=0,0,ROUND((AF143*CHARACTERIZE!$I$3)/(E143*AG143/CHARACTERIZE!$M$3),PREFERENCES!$D$7))</f>
        <v>#N/A</v>
      </c>
      <c r="V143" s="19" t="e">
        <f t="shared" si="30"/>
        <v>#N/A</v>
      </c>
      <c r="W143" s="15" t="e">
        <f t="shared" si="26"/>
        <v>#N/A</v>
      </c>
      <c r="X143" s="15" t="e">
        <f t="shared" si="27"/>
        <v>#N/A</v>
      </c>
      <c r="Y143" s="23" t="e">
        <f t="shared" si="31"/>
        <v>#N/A</v>
      </c>
      <c r="Z143" s="15" t="e">
        <f t="shared" si="32"/>
        <v>#N/A</v>
      </c>
      <c r="AA143" s="15" t="e">
        <f t="shared" si="33"/>
        <v>#N/A</v>
      </c>
      <c r="AB143" s="22"/>
      <c r="AC143" s="4"/>
      <c r="AD143" s="3">
        <f t="shared" si="35"/>
        <v>0</v>
      </c>
      <c r="AE143" s="3" t="e">
        <f t="shared" si="36"/>
        <v>#N/A</v>
      </c>
      <c r="AF143" t="e">
        <f t="shared" si="37"/>
        <v>#N/A</v>
      </c>
      <c r="AG143" t="e">
        <f t="shared" si="38"/>
        <v>#N/A</v>
      </c>
    </row>
    <row r="144" spans="4:33">
      <c r="D144">
        <v>141</v>
      </c>
      <c r="E144" s="3">
        <v>3.7</v>
      </c>
      <c r="F144" s="17">
        <f t="shared" si="34"/>
        <v>0</v>
      </c>
      <c r="G144" s="17">
        <f t="shared" si="28"/>
        <v>0</v>
      </c>
      <c r="I144" s="14" t="e">
        <f>IF(AD144=0,NA(),ROUND(AG144,PREFERENCES!$D$4))</f>
        <v>#N/A</v>
      </c>
      <c r="J144" s="14" t="e">
        <f>ROUND(E144*AG144,PREFERENCES!$D$5)</f>
        <v>#N/A</v>
      </c>
      <c r="K144" s="14" t="e">
        <f>IF(AD144=0,NA(),ROUND(AF144,PREFERENCES!$D$6))</f>
        <v>#N/A</v>
      </c>
      <c r="L144" s="14" t="e">
        <f>IF(J144=0,NA(),ROUND(AF144/J144,PREFERENCES!$D$7))</f>
        <v>#N/A</v>
      </c>
      <c r="M144" s="17" t="e">
        <f t="shared" si="29"/>
        <v>#N/A</v>
      </c>
      <c r="N144" s="14" t="e">
        <f>ROUND(IF($B$6=0,NA(),AF144/$B$6),PREFERENCES!$D$8)</f>
        <v>#N/A</v>
      </c>
      <c r="O144" s="14" t="e">
        <f>ROUND(IF(OR(K144=0,$B$6=0),NA(),$B$6/K144),PREFERENCES!$D$9)</f>
        <v>#N/A</v>
      </c>
      <c r="P144" s="14" t="e">
        <f>ROUND(IF(OR(K144=0,$B$6=0),NA(),$B$6/K144*100),PREFERENCES!$D$10)</f>
        <v>#N/A</v>
      </c>
      <c r="Q144" s="16" t="e">
        <f>IF((AF144*CHARACTERIZE!$I$3)=0,0,CEILING(CHARACTERIZE!$E$3/(AF144*CHARACTERIZE!$I$3),1)*$B$7)</f>
        <v>#N/A</v>
      </c>
      <c r="R144" s="17" t="e">
        <f>ROUND(Q144*E144*AG144/CHARACTERIZE!$M$3/$B$7, PREFERENCES!$D$5)</f>
        <v>#N/A</v>
      </c>
      <c r="S144" s="16" t="e">
        <f>ROUND(Q144*AF144*CHARACTERIZE!$I$3/$B$7,PREFERENCES!$D$6)</f>
        <v>#N/A</v>
      </c>
      <c r="T144" s="18" t="e">
        <f>ROUND(S144/Q144,PREFERENCES!$D$6)</f>
        <v>#N/A</v>
      </c>
      <c r="U144" s="15" t="e">
        <f>IF(R144=0,0,ROUND((AF144*CHARACTERIZE!$I$3)/(E144*AG144/CHARACTERIZE!$M$3),PREFERENCES!$D$7))</f>
        <v>#N/A</v>
      </c>
      <c r="V144" s="19" t="e">
        <f t="shared" si="30"/>
        <v>#N/A</v>
      </c>
      <c r="W144" s="15" t="e">
        <f t="shared" si="26"/>
        <v>#N/A</v>
      </c>
      <c r="X144" s="15" t="e">
        <f t="shared" si="27"/>
        <v>#N/A</v>
      </c>
      <c r="Y144" s="23" t="e">
        <f t="shared" si="31"/>
        <v>#N/A</v>
      </c>
      <c r="Z144" s="15" t="e">
        <f t="shared" si="32"/>
        <v>#N/A</v>
      </c>
      <c r="AA144" s="15" t="e">
        <f t="shared" si="33"/>
        <v>#N/A</v>
      </c>
      <c r="AB144" s="22"/>
      <c r="AC144" s="4"/>
      <c r="AD144" s="3">
        <f t="shared" si="35"/>
        <v>0</v>
      </c>
      <c r="AE144" s="3" t="e">
        <f t="shared" si="36"/>
        <v>#N/A</v>
      </c>
      <c r="AF144" t="e">
        <f t="shared" si="37"/>
        <v>#N/A</v>
      </c>
      <c r="AG144" t="e">
        <f t="shared" si="38"/>
        <v>#N/A</v>
      </c>
    </row>
    <row r="145" spans="4:33">
      <c r="D145">
        <v>142</v>
      </c>
      <c r="E145" s="3">
        <v>3.8</v>
      </c>
      <c r="F145" s="17">
        <f t="shared" si="34"/>
        <v>0</v>
      </c>
      <c r="G145" s="17">
        <f t="shared" si="28"/>
        <v>0</v>
      </c>
      <c r="I145" s="14" t="e">
        <f>IF(AD145=0,NA(),ROUND(AG145,PREFERENCES!$D$4))</f>
        <v>#N/A</v>
      </c>
      <c r="J145" s="14" t="e">
        <f>ROUND(E145*AG145,PREFERENCES!$D$5)</f>
        <v>#N/A</v>
      </c>
      <c r="K145" s="14" t="e">
        <f>IF(AD145=0,NA(),ROUND(AF145,PREFERENCES!$D$6))</f>
        <v>#N/A</v>
      </c>
      <c r="L145" s="14" t="e">
        <f>IF(J145=0,NA(),ROUND(AF145/J145,PREFERENCES!$D$7))</f>
        <v>#N/A</v>
      </c>
      <c r="M145" s="17" t="e">
        <f t="shared" si="29"/>
        <v>#N/A</v>
      </c>
      <c r="N145" s="14" t="e">
        <f>ROUND(IF($B$6=0,NA(),AF145/$B$6),PREFERENCES!$D$8)</f>
        <v>#N/A</v>
      </c>
      <c r="O145" s="14" t="e">
        <f>ROUND(IF(OR(K145=0,$B$6=0),NA(),$B$6/K145),PREFERENCES!$D$9)</f>
        <v>#N/A</v>
      </c>
      <c r="P145" s="14" t="e">
        <f>ROUND(IF(OR(K145=0,$B$6=0),NA(),$B$6/K145*100),PREFERENCES!$D$10)</f>
        <v>#N/A</v>
      </c>
      <c r="Q145" s="16" t="e">
        <f>IF((AF145*CHARACTERIZE!$I$3)=0,0,CEILING(CHARACTERIZE!$E$3/(AF145*CHARACTERIZE!$I$3),1)*$B$7)</f>
        <v>#N/A</v>
      </c>
      <c r="R145" s="17" t="e">
        <f>ROUND(Q145*E145*AG145/CHARACTERIZE!$M$3/$B$7, PREFERENCES!$D$5)</f>
        <v>#N/A</v>
      </c>
      <c r="S145" s="16" t="e">
        <f>ROUND(Q145*AF145*CHARACTERIZE!$I$3/$B$7,PREFERENCES!$D$6)</f>
        <v>#N/A</v>
      </c>
      <c r="T145" s="18" t="e">
        <f>ROUND(S145/Q145,PREFERENCES!$D$6)</f>
        <v>#N/A</v>
      </c>
      <c r="U145" s="15" t="e">
        <f>IF(R145=0,0,ROUND((AF145*CHARACTERIZE!$I$3)/(E145*AG145/CHARACTERIZE!$M$3),PREFERENCES!$D$7))</f>
        <v>#N/A</v>
      </c>
      <c r="V145" s="19" t="e">
        <f t="shared" si="30"/>
        <v>#N/A</v>
      </c>
      <c r="W145" s="15" t="e">
        <f t="shared" si="26"/>
        <v>#N/A</v>
      </c>
      <c r="X145" s="15" t="e">
        <f t="shared" si="27"/>
        <v>#N/A</v>
      </c>
      <c r="Y145" s="23" t="e">
        <f t="shared" si="31"/>
        <v>#N/A</v>
      </c>
      <c r="Z145" s="15" t="e">
        <f t="shared" si="32"/>
        <v>#N/A</v>
      </c>
      <c r="AA145" s="15" t="e">
        <f t="shared" si="33"/>
        <v>#N/A</v>
      </c>
      <c r="AB145" s="22"/>
      <c r="AC145" s="4"/>
      <c r="AD145" s="3">
        <f t="shared" si="35"/>
        <v>0</v>
      </c>
      <c r="AE145" s="3" t="e">
        <f t="shared" si="36"/>
        <v>#N/A</v>
      </c>
      <c r="AF145" t="e">
        <f t="shared" si="37"/>
        <v>#N/A</v>
      </c>
      <c r="AG145" t="e">
        <f t="shared" si="38"/>
        <v>#N/A</v>
      </c>
    </row>
    <row r="146" spans="4:33">
      <c r="D146">
        <v>143</v>
      </c>
      <c r="E146" s="3">
        <v>3.9</v>
      </c>
      <c r="F146" s="17">
        <f t="shared" si="34"/>
        <v>0</v>
      </c>
      <c r="G146" s="17">
        <f t="shared" si="28"/>
        <v>0</v>
      </c>
      <c r="I146" s="14" t="e">
        <f>IF(AD146=0,NA(),ROUND(AG146,PREFERENCES!$D$4))</f>
        <v>#N/A</v>
      </c>
      <c r="J146" s="14" t="e">
        <f>ROUND(E146*AG146,PREFERENCES!$D$5)</f>
        <v>#N/A</v>
      </c>
      <c r="K146" s="14" t="e">
        <f>IF(AD146=0,NA(),ROUND(AF146,PREFERENCES!$D$6))</f>
        <v>#N/A</v>
      </c>
      <c r="L146" s="14" t="e">
        <f>IF(J146=0,NA(),ROUND(AF146/J146,PREFERENCES!$D$7))</f>
        <v>#N/A</v>
      </c>
      <c r="M146" s="17" t="e">
        <f t="shared" si="29"/>
        <v>#N/A</v>
      </c>
      <c r="N146" s="14" t="e">
        <f>ROUND(IF($B$6=0,NA(),AF146/$B$6),PREFERENCES!$D$8)</f>
        <v>#N/A</v>
      </c>
      <c r="O146" s="14" t="e">
        <f>ROUND(IF(OR(K146=0,$B$6=0),NA(),$B$6/K146),PREFERENCES!$D$9)</f>
        <v>#N/A</v>
      </c>
      <c r="P146" s="14" t="e">
        <f>ROUND(IF(OR(K146=0,$B$6=0),NA(),$B$6/K146*100),PREFERENCES!$D$10)</f>
        <v>#N/A</v>
      </c>
      <c r="Q146" s="16" t="e">
        <f>IF((AF146*CHARACTERIZE!$I$3)=0,0,CEILING(CHARACTERIZE!$E$3/(AF146*CHARACTERIZE!$I$3),1)*$B$7)</f>
        <v>#N/A</v>
      </c>
      <c r="R146" s="17" t="e">
        <f>ROUND(Q146*E146*AG146/CHARACTERIZE!$M$3/$B$7, PREFERENCES!$D$5)</f>
        <v>#N/A</v>
      </c>
      <c r="S146" s="16" t="e">
        <f>ROUND(Q146*AF146*CHARACTERIZE!$I$3/$B$7,PREFERENCES!$D$6)</f>
        <v>#N/A</v>
      </c>
      <c r="T146" s="18" t="e">
        <f>ROUND(S146/Q146,PREFERENCES!$D$6)</f>
        <v>#N/A</v>
      </c>
      <c r="U146" s="15" t="e">
        <f>IF(R146=0,0,ROUND((AF146*CHARACTERIZE!$I$3)/(E146*AG146/CHARACTERIZE!$M$3),PREFERENCES!$D$7))</f>
        <v>#N/A</v>
      </c>
      <c r="V146" s="19" t="e">
        <f t="shared" si="30"/>
        <v>#N/A</v>
      </c>
      <c r="W146" s="15" t="e">
        <f t="shared" si="26"/>
        <v>#N/A</v>
      </c>
      <c r="X146" s="15" t="e">
        <f t="shared" si="27"/>
        <v>#N/A</v>
      </c>
      <c r="Y146" s="23" t="e">
        <f t="shared" si="31"/>
        <v>#N/A</v>
      </c>
      <c r="Z146" s="15" t="e">
        <f t="shared" si="32"/>
        <v>#N/A</v>
      </c>
      <c r="AA146" s="15" t="e">
        <f t="shared" si="33"/>
        <v>#N/A</v>
      </c>
      <c r="AB146" s="22"/>
      <c r="AC146" s="4"/>
      <c r="AD146" s="3">
        <f t="shared" si="35"/>
        <v>0</v>
      </c>
      <c r="AE146" s="3" t="e">
        <f t="shared" si="36"/>
        <v>#N/A</v>
      </c>
      <c r="AF146" t="e">
        <f t="shared" si="37"/>
        <v>#N/A</v>
      </c>
      <c r="AG146" t="e">
        <f t="shared" si="38"/>
        <v>#N/A</v>
      </c>
    </row>
    <row r="147" spans="4:33">
      <c r="D147">
        <v>144</v>
      </c>
      <c r="E147" s="3">
        <v>4</v>
      </c>
      <c r="F147" s="17">
        <f t="shared" si="34"/>
        <v>0</v>
      </c>
      <c r="G147" s="17">
        <f t="shared" si="28"/>
        <v>0</v>
      </c>
      <c r="I147" s="14" t="e">
        <f>IF(AD147=0,NA(),ROUND(AG147,PREFERENCES!$D$4))</f>
        <v>#N/A</v>
      </c>
      <c r="J147" s="14" t="e">
        <f>ROUND(E147*AG147,PREFERENCES!$D$5)</f>
        <v>#N/A</v>
      </c>
      <c r="K147" s="14" t="e">
        <f>IF(AD147=0,NA(),ROUND(AF147,PREFERENCES!$D$6))</f>
        <v>#N/A</v>
      </c>
      <c r="L147" s="14" t="e">
        <f>IF(J147=0,NA(),ROUND(AF147/J147,PREFERENCES!$D$7))</f>
        <v>#N/A</v>
      </c>
      <c r="M147" s="17" t="e">
        <f>IF(AD147=0,NA(),ROUND((G147*AE147),3))</f>
        <v>#N/A</v>
      </c>
      <c r="N147" s="14" t="e">
        <f>ROUND(IF($B$6=0,NA(),AF147/$B$6),PREFERENCES!$D$8)</f>
        <v>#N/A</v>
      </c>
      <c r="O147" s="14" t="e">
        <f>ROUND(IF(OR(K147=0,$B$6=0),NA(),$B$6/K147),PREFERENCES!$D$9)</f>
        <v>#N/A</v>
      </c>
      <c r="P147" s="14" t="e">
        <f>ROUND(IF(OR(K147=0,$B$6=0),NA(),$B$6/K147*100),PREFERENCES!$D$10)</f>
        <v>#N/A</v>
      </c>
      <c r="Q147" s="16" t="e">
        <f>IF((AF147*CHARACTERIZE!$I$3)=0,0,CEILING(CHARACTERIZE!$E$3/(AF147*CHARACTERIZE!$I$3),1)*$B$7)</f>
        <v>#N/A</v>
      </c>
      <c r="R147" s="17" t="e">
        <f>ROUND(Q147*E147*AG147/CHARACTERIZE!$M$3/$B$7, PREFERENCES!$D$5)</f>
        <v>#N/A</v>
      </c>
      <c r="S147" s="16" t="e">
        <f>ROUND(Q147*AF147*CHARACTERIZE!$I$3/$B$7,PREFERENCES!$D$6)</f>
        <v>#N/A</v>
      </c>
      <c r="T147" s="18" t="e">
        <f>ROUND(S147/Q147,PREFERENCES!$D$6)</f>
        <v>#N/A</v>
      </c>
      <c r="U147" s="15" t="e">
        <f>IF(R147=0,0,ROUND((AF147*CHARACTERIZE!$I$3)/(E147*AG147/CHARACTERIZE!$M$3),PREFERENCES!$D$7))</f>
        <v>#N/A</v>
      </c>
      <c r="V147" s="19" t="e">
        <f>Q147*$B$6/$B$7</f>
        <v>#N/A</v>
      </c>
      <c r="W147" s="15" t="e">
        <f t="shared" si="26"/>
        <v>#N/A</v>
      </c>
      <c r="X147" s="15" t="e">
        <f t="shared" si="27"/>
        <v>#N/A</v>
      </c>
      <c r="Y147" s="23" t="e">
        <f t="shared" ref="Y147:Y172" si="39">IF(AF147=0,NA(),ROUND(CHOOSE($B$39,NA(),NA(),NA(),($B$14-$B$13)/J147,(X147-$B$13)/J147),2))</f>
        <v>#N/A</v>
      </c>
      <c r="Z147" s="15" t="e">
        <f>IF(AF147=0,NA(),ROUND(CHOOSE($B$39,NA(),NA(),NA(),EXP((LN(Y147/175.54))/-0.941),EXP((LN(Y147/175.54))/-0.941)),1))</f>
        <v>#N/A</v>
      </c>
      <c r="AA147" s="15" t="e">
        <f>IF(AG147=0,NA(),ROUND(CHOOSE($B$39,NA(),NA(),NA(),Z147*645.16*0.0393700787,Z147*645.16*0.0393700787),0))</f>
        <v>#N/A</v>
      </c>
      <c r="AB147" s="22"/>
      <c r="AC147" s="4"/>
      <c r="AD147" s="3">
        <f t="shared" si="35"/>
        <v>0</v>
      </c>
      <c r="AE147" s="3" t="e">
        <f>1+(W147-$B$33)*$B$32</f>
        <v>#N/A</v>
      </c>
      <c r="AF147" t="e">
        <f>G147*AE147*$B$5*$B$7</f>
        <v>#N/A</v>
      </c>
      <c r="AG147" t="e">
        <f>(F147+(W147-$B$33)*$B$34)*$B$7</f>
        <v>#N/A</v>
      </c>
    </row>
    <row r="148" spans="4:33">
      <c r="D148">
        <v>145</v>
      </c>
      <c r="E148" s="3">
        <v>4.0999999999999996</v>
      </c>
      <c r="F148" s="17">
        <f t="shared" si="34"/>
        <v>0</v>
      </c>
      <c r="G148" s="17">
        <f t="shared" si="28"/>
        <v>0</v>
      </c>
      <c r="I148" s="14" t="e">
        <f>IF(AD148=0,NA(),ROUND(AG148,PREFERENCES!$D$4))</f>
        <v>#N/A</v>
      </c>
      <c r="J148" s="14" t="e">
        <f>ROUND(E148*AG148,PREFERENCES!$D$5)</f>
        <v>#N/A</v>
      </c>
      <c r="K148" s="14" t="e">
        <f>IF(AD148=0,NA(),ROUND(AF148,PREFERENCES!$D$6))</f>
        <v>#N/A</v>
      </c>
      <c r="L148" s="14" t="e">
        <f>IF(J148=0,NA(),ROUND(AF148/J148,PREFERENCES!$D$7))</f>
        <v>#N/A</v>
      </c>
      <c r="M148" s="17" t="e">
        <f t="shared" ref="M148:M172" si="40">IF(AD148=0,NA(),ROUND((G148*AE148),3))</f>
        <v>#N/A</v>
      </c>
      <c r="N148" s="14" t="e">
        <f>ROUND(IF($B$6=0,NA(),AF148/$B$6),PREFERENCES!$D$8)</f>
        <v>#N/A</v>
      </c>
      <c r="O148" s="14" t="e">
        <f>ROUND(IF(OR(K148=0,$B$6=0),NA(),$B$6/K148),PREFERENCES!$D$9)</f>
        <v>#N/A</v>
      </c>
      <c r="P148" s="14" t="e">
        <f>ROUND(IF(OR(K148=0,$B$6=0),NA(),$B$6/K148*100),PREFERENCES!$D$10)</f>
        <v>#N/A</v>
      </c>
      <c r="Q148" s="16" t="e">
        <f>IF((AF148*CHARACTERIZE!$I$3)=0,0,CEILING(CHARACTERIZE!$E$3/(AF148*CHARACTERIZE!$I$3),1)*$B$7)</f>
        <v>#N/A</v>
      </c>
      <c r="R148" s="17" t="e">
        <f>ROUND(Q148*E148*AG148/CHARACTERIZE!$M$3/$B$7, PREFERENCES!$D$5)</f>
        <v>#N/A</v>
      </c>
      <c r="S148" s="16" t="e">
        <f>ROUND(Q148*AF148*CHARACTERIZE!$I$3/$B$7,PREFERENCES!$D$6)</f>
        <v>#N/A</v>
      </c>
      <c r="T148" s="18" t="e">
        <f>ROUND(S148/Q148,PREFERENCES!$D$6)</f>
        <v>#N/A</v>
      </c>
      <c r="U148" s="15" t="e">
        <f>IF(R148=0,0,ROUND((AF148*CHARACTERIZE!$I$3)/(E148*AG148/CHARACTERIZE!$M$3),PREFERENCES!$D$7))</f>
        <v>#N/A</v>
      </c>
      <c r="V148" s="19" t="e">
        <f t="shared" ref="V148:V172" si="41">Q148*$B$6/$B$7</f>
        <v>#N/A</v>
      </c>
      <c r="W148" s="15" t="e">
        <f t="shared" si="26"/>
        <v>#N/A</v>
      </c>
      <c r="X148" s="15" t="e">
        <f t="shared" si="27"/>
        <v>#N/A</v>
      </c>
      <c r="Y148" s="23" t="e">
        <f t="shared" si="39"/>
        <v>#N/A</v>
      </c>
      <c r="Z148" s="15" t="e">
        <f t="shared" ref="Z148:Z172" si="42">IF(AF148=0,NA(),ROUND(CHOOSE($B$39,NA(),NA(),NA(),EXP((LN(Y148/175.54))/-0.941),EXP((LN(Y148/175.54))/-0.941)),1))</f>
        <v>#N/A</v>
      </c>
      <c r="AA148" s="15" t="e">
        <f t="shared" ref="AA148:AA172" si="43">IF(AG148=0,NA(),ROUND(CHOOSE($B$39,NA(),NA(),NA(),Z148*645.16*0.0393700787,Z148*645.16*0.0393700787),0))</f>
        <v>#N/A</v>
      </c>
      <c r="AB148" s="22"/>
      <c r="AC148" s="4"/>
      <c r="AD148" s="3">
        <f t="shared" si="35"/>
        <v>0</v>
      </c>
      <c r="AE148" s="3" t="e">
        <f t="shared" ref="AE148:AE172" si="44">1+(W148-$B$33)*$B$32</f>
        <v>#N/A</v>
      </c>
      <c r="AF148" t="e">
        <f t="shared" ref="AF148:AF172" si="45">G148*AE148*$B$5*$B$7</f>
        <v>#N/A</v>
      </c>
      <c r="AG148" t="e">
        <f t="shared" ref="AG148:AG172" si="46">(F148+(W148-$B$33)*$B$34)*$B$7</f>
        <v>#N/A</v>
      </c>
    </row>
    <row r="149" spans="4:33">
      <c r="D149">
        <v>146</v>
      </c>
      <c r="E149" s="3">
        <v>4.2</v>
      </c>
      <c r="F149" s="17">
        <f t="shared" si="34"/>
        <v>0</v>
      </c>
      <c r="G149" s="17">
        <f t="shared" si="28"/>
        <v>0</v>
      </c>
      <c r="I149" s="14" t="e">
        <f>IF(AD149=0,NA(),ROUND(AG149,PREFERENCES!$D$4))</f>
        <v>#N/A</v>
      </c>
      <c r="J149" s="14" t="e">
        <f>ROUND(E149*AG149,PREFERENCES!$D$5)</f>
        <v>#N/A</v>
      </c>
      <c r="K149" s="14" t="e">
        <f>IF(AD149=0,NA(),ROUND(AF149,PREFERENCES!$D$6))</f>
        <v>#N/A</v>
      </c>
      <c r="L149" s="14" t="e">
        <f>IF(J149=0,NA(),ROUND(AF149/J149,PREFERENCES!$D$7))</f>
        <v>#N/A</v>
      </c>
      <c r="M149" s="17" t="e">
        <f t="shared" si="40"/>
        <v>#N/A</v>
      </c>
      <c r="N149" s="14" t="e">
        <f>ROUND(IF($B$6=0,NA(),AF149/$B$6),PREFERENCES!$D$8)</f>
        <v>#N/A</v>
      </c>
      <c r="O149" s="14" t="e">
        <f>ROUND(IF(OR(K149=0,$B$6=0),NA(),$B$6/K149),PREFERENCES!$D$9)</f>
        <v>#N/A</v>
      </c>
      <c r="P149" s="14" t="e">
        <f>ROUND(IF(OR(K149=0,$B$6=0),NA(),$B$6/K149*100),PREFERENCES!$D$10)</f>
        <v>#N/A</v>
      </c>
      <c r="Q149" s="16" t="e">
        <f>IF((AF149*CHARACTERIZE!$I$3)=0,0,CEILING(CHARACTERIZE!$E$3/(AF149*CHARACTERIZE!$I$3),1)*$B$7)</f>
        <v>#N/A</v>
      </c>
      <c r="R149" s="17" t="e">
        <f>ROUND(Q149*E149*AG149/CHARACTERIZE!$M$3/$B$7, PREFERENCES!$D$5)</f>
        <v>#N/A</v>
      </c>
      <c r="S149" s="16" t="e">
        <f>ROUND(Q149*AF149*CHARACTERIZE!$I$3/$B$7,PREFERENCES!$D$6)</f>
        <v>#N/A</v>
      </c>
      <c r="T149" s="18" t="e">
        <f>ROUND(S149/Q149,PREFERENCES!$D$6)</f>
        <v>#N/A</v>
      </c>
      <c r="U149" s="15" t="e">
        <f>IF(R149=0,0,ROUND((AF149*CHARACTERIZE!$I$3)/(E149*AG149/CHARACTERIZE!$M$3),PREFERENCES!$D$7))</f>
        <v>#N/A</v>
      </c>
      <c r="V149" s="19" t="e">
        <f t="shared" si="41"/>
        <v>#N/A</v>
      </c>
      <c r="W149" s="15" t="e">
        <f t="shared" si="26"/>
        <v>#N/A</v>
      </c>
      <c r="X149" s="15" t="e">
        <f t="shared" si="27"/>
        <v>#N/A</v>
      </c>
      <c r="Y149" s="23" t="e">
        <f t="shared" si="39"/>
        <v>#N/A</v>
      </c>
      <c r="Z149" s="15" t="e">
        <f t="shared" si="42"/>
        <v>#N/A</v>
      </c>
      <c r="AA149" s="15" t="e">
        <f t="shared" si="43"/>
        <v>#N/A</v>
      </c>
      <c r="AB149" s="22"/>
      <c r="AC149" s="4"/>
      <c r="AD149" s="3">
        <f t="shared" si="35"/>
        <v>0</v>
      </c>
      <c r="AE149" s="3" t="e">
        <f t="shared" si="44"/>
        <v>#N/A</v>
      </c>
      <c r="AF149" t="e">
        <f t="shared" si="45"/>
        <v>#N/A</v>
      </c>
      <c r="AG149" t="e">
        <f t="shared" si="46"/>
        <v>#N/A</v>
      </c>
    </row>
    <row r="150" spans="4:33">
      <c r="D150">
        <v>147</v>
      </c>
      <c r="E150" s="3">
        <v>4.3</v>
      </c>
      <c r="F150" s="17">
        <f t="shared" si="34"/>
        <v>0</v>
      </c>
      <c r="G150" s="17">
        <f t="shared" si="28"/>
        <v>0</v>
      </c>
      <c r="I150" s="14" t="e">
        <f>IF(AD150=0,NA(),ROUND(AG150,PREFERENCES!$D$4))</f>
        <v>#N/A</v>
      </c>
      <c r="J150" s="14" t="e">
        <f>ROUND(E150*AG150,PREFERENCES!$D$5)</f>
        <v>#N/A</v>
      </c>
      <c r="K150" s="14" t="e">
        <f>IF(AD150=0,NA(),ROUND(AF150,PREFERENCES!$D$6))</f>
        <v>#N/A</v>
      </c>
      <c r="L150" s="14" t="e">
        <f>IF(J150=0,NA(),ROUND(AF150/J150,PREFERENCES!$D$7))</f>
        <v>#N/A</v>
      </c>
      <c r="M150" s="17" t="e">
        <f t="shared" si="40"/>
        <v>#N/A</v>
      </c>
      <c r="N150" s="14" t="e">
        <f>ROUND(IF($B$6=0,NA(),AF150/$B$6),PREFERENCES!$D$8)</f>
        <v>#N/A</v>
      </c>
      <c r="O150" s="14" t="e">
        <f>ROUND(IF(OR(K150=0,$B$6=0),NA(),$B$6/K150),PREFERENCES!$D$9)</f>
        <v>#N/A</v>
      </c>
      <c r="P150" s="14" t="e">
        <f>ROUND(IF(OR(K150=0,$B$6=0),NA(),$B$6/K150*100),PREFERENCES!$D$10)</f>
        <v>#N/A</v>
      </c>
      <c r="Q150" s="16" t="e">
        <f>IF((AF150*CHARACTERIZE!$I$3)=0,0,CEILING(CHARACTERIZE!$E$3/(AF150*CHARACTERIZE!$I$3),1)*$B$7)</f>
        <v>#N/A</v>
      </c>
      <c r="R150" s="17" t="e">
        <f>ROUND(Q150*E150*AG150/CHARACTERIZE!$M$3/$B$7, PREFERENCES!$D$5)</f>
        <v>#N/A</v>
      </c>
      <c r="S150" s="16" t="e">
        <f>ROUND(Q150*AF150*CHARACTERIZE!$I$3/$B$7,PREFERENCES!$D$6)</f>
        <v>#N/A</v>
      </c>
      <c r="T150" s="18" t="e">
        <f>ROUND(S150/Q150,PREFERENCES!$D$6)</f>
        <v>#N/A</v>
      </c>
      <c r="U150" s="15" t="e">
        <f>IF(R150=0,0,ROUND((AF150*CHARACTERIZE!$I$3)/(E150*AG150/CHARACTERIZE!$M$3),PREFERENCES!$D$7))</f>
        <v>#N/A</v>
      </c>
      <c r="V150" s="19" t="e">
        <f t="shared" si="41"/>
        <v>#N/A</v>
      </c>
      <c r="W150" s="15" t="e">
        <f t="shared" si="26"/>
        <v>#N/A</v>
      </c>
      <c r="X150" s="15" t="e">
        <f t="shared" si="27"/>
        <v>#N/A</v>
      </c>
      <c r="Y150" s="23" t="e">
        <f t="shared" si="39"/>
        <v>#N/A</v>
      </c>
      <c r="Z150" s="15" t="e">
        <f t="shared" si="42"/>
        <v>#N/A</v>
      </c>
      <c r="AA150" s="15" t="e">
        <f t="shared" si="43"/>
        <v>#N/A</v>
      </c>
      <c r="AB150" s="22"/>
      <c r="AC150" s="4"/>
      <c r="AD150" s="3">
        <f t="shared" si="35"/>
        <v>0</v>
      </c>
      <c r="AE150" s="3" t="e">
        <f t="shared" si="44"/>
        <v>#N/A</v>
      </c>
      <c r="AF150" t="e">
        <f t="shared" si="45"/>
        <v>#N/A</v>
      </c>
      <c r="AG150" t="e">
        <f t="shared" si="46"/>
        <v>#N/A</v>
      </c>
    </row>
    <row r="151" spans="4:33">
      <c r="D151">
        <v>148</v>
      </c>
      <c r="E151" s="3">
        <v>4.4000000000000004</v>
      </c>
      <c r="F151" s="17">
        <f t="shared" si="34"/>
        <v>0</v>
      </c>
      <c r="G151" s="17">
        <f t="shared" si="28"/>
        <v>0</v>
      </c>
      <c r="I151" s="14" t="e">
        <f>IF(AD151=0,NA(),ROUND(AG151,PREFERENCES!$D$4))</f>
        <v>#N/A</v>
      </c>
      <c r="J151" s="14" t="e">
        <f>ROUND(E151*AG151,PREFERENCES!$D$5)</f>
        <v>#N/A</v>
      </c>
      <c r="K151" s="14" t="e">
        <f>IF(AD151=0,NA(),ROUND(AF151,PREFERENCES!$D$6))</f>
        <v>#N/A</v>
      </c>
      <c r="L151" s="14" t="e">
        <f>IF(J151=0,NA(),ROUND(AF151/J151,PREFERENCES!$D$7))</f>
        <v>#N/A</v>
      </c>
      <c r="M151" s="17" t="e">
        <f t="shared" si="40"/>
        <v>#N/A</v>
      </c>
      <c r="N151" s="14" t="e">
        <f>ROUND(IF($B$6=0,NA(),AF151/$B$6),PREFERENCES!$D$8)</f>
        <v>#N/A</v>
      </c>
      <c r="O151" s="14" t="e">
        <f>ROUND(IF(OR(K151=0,$B$6=0),NA(),$B$6/K151),PREFERENCES!$D$9)</f>
        <v>#N/A</v>
      </c>
      <c r="P151" s="14" t="e">
        <f>ROUND(IF(OR(K151=0,$B$6=0),NA(),$B$6/K151*100),PREFERENCES!$D$10)</f>
        <v>#N/A</v>
      </c>
      <c r="Q151" s="16" t="e">
        <f>IF((AF151*CHARACTERIZE!$I$3)=0,0,CEILING(CHARACTERIZE!$E$3/(AF151*CHARACTERIZE!$I$3),1)*$B$7)</f>
        <v>#N/A</v>
      </c>
      <c r="R151" s="17" t="e">
        <f>ROUND(Q151*E151*AG151/CHARACTERIZE!$M$3/$B$7, PREFERENCES!$D$5)</f>
        <v>#N/A</v>
      </c>
      <c r="S151" s="16" t="e">
        <f>ROUND(Q151*AF151*CHARACTERIZE!$I$3/$B$7,PREFERENCES!$D$6)</f>
        <v>#N/A</v>
      </c>
      <c r="T151" s="18" t="e">
        <f>ROUND(S151/Q151,PREFERENCES!$D$6)</f>
        <v>#N/A</v>
      </c>
      <c r="U151" s="15" t="e">
        <f>IF(R151=0,0,ROUND((AF151*CHARACTERIZE!$I$3)/(E151*AG151/CHARACTERIZE!$M$3),PREFERENCES!$D$7))</f>
        <v>#N/A</v>
      </c>
      <c r="V151" s="19" t="e">
        <f t="shared" si="41"/>
        <v>#N/A</v>
      </c>
      <c r="W151" s="15" t="e">
        <f t="shared" si="26"/>
        <v>#N/A</v>
      </c>
      <c r="X151" s="15" t="e">
        <f t="shared" si="27"/>
        <v>#N/A</v>
      </c>
      <c r="Y151" s="23" t="e">
        <f t="shared" si="39"/>
        <v>#N/A</v>
      </c>
      <c r="Z151" s="15" t="e">
        <f t="shared" si="42"/>
        <v>#N/A</v>
      </c>
      <c r="AA151" s="15" t="e">
        <f t="shared" si="43"/>
        <v>#N/A</v>
      </c>
      <c r="AB151" s="22"/>
      <c r="AC151" s="4"/>
      <c r="AD151" s="3">
        <f t="shared" si="35"/>
        <v>0</v>
      </c>
      <c r="AE151" s="3" t="e">
        <f t="shared" si="44"/>
        <v>#N/A</v>
      </c>
      <c r="AF151" t="e">
        <f t="shared" si="45"/>
        <v>#N/A</v>
      </c>
      <c r="AG151" t="e">
        <f t="shared" si="46"/>
        <v>#N/A</v>
      </c>
    </row>
    <row r="152" spans="4:33">
      <c r="D152">
        <v>149</v>
      </c>
      <c r="E152" s="3">
        <v>4.5</v>
      </c>
      <c r="F152" s="17">
        <f t="shared" si="34"/>
        <v>0</v>
      </c>
      <c r="G152" s="17">
        <f t="shared" si="28"/>
        <v>0</v>
      </c>
      <c r="I152" s="14" t="e">
        <f>IF(AD152=0,NA(),ROUND(AG152,PREFERENCES!$D$4))</f>
        <v>#N/A</v>
      </c>
      <c r="J152" s="14" t="e">
        <f>ROUND(E152*AG152,PREFERENCES!$D$5)</f>
        <v>#N/A</v>
      </c>
      <c r="K152" s="14" t="e">
        <f>IF(AD152=0,NA(),ROUND(AF152,PREFERENCES!$D$6))</f>
        <v>#N/A</v>
      </c>
      <c r="L152" s="14" t="e">
        <f>IF(J152=0,NA(),ROUND(AF152/J152,PREFERENCES!$D$7))</f>
        <v>#N/A</v>
      </c>
      <c r="M152" s="17" t="e">
        <f t="shared" si="40"/>
        <v>#N/A</v>
      </c>
      <c r="N152" s="14" t="e">
        <f>ROUND(IF($B$6=0,NA(),AF152/$B$6),PREFERENCES!$D$8)</f>
        <v>#N/A</v>
      </c>
      <c r="O152" s="14" t="e">
        <f>ROUND(IF(OR(K152=0,$B$6=0),NA(),$B$6/K152),PREFERENCES!$D$9)</f>
        <v>#N/A</v>
      </c>
      <c r="P152" s="14" t="e">
        <f>ROUND(IF(OR(K152=0,$B$6=0),NA(),$B$6/K152*100),PREFERENCES!$D$10)</f>
        <v>#N/A</v>
      </c>
      <c r="Q152" s="16" t="e">
        <f>IF((AF152*CHARACTERIZE!$I$3)=0,0,CEILING(CHARACTERIZE!$E$3/(AF152*CHARACTERIZE!$I$3),1)*$B$7)</f>
        <v>#N/A</v>
      </c>
      <c r="R152" s="17" t="e">
        <f>ROUND(Q152*E152*AG152/CHARACTERIZE!$M$3/$B$7, PREFERENCES!$D$5)</f>
        <v>#N/A</v>
      </c>
      <c r="S152" s="16" t="e">
        <f>ROUND(Q152*AF152*CHARACTERIZE!$I$3/$B$7,PREFERENCES!$D$6)</f>
        <v>#N/A</v>
      </c>
      <c r="T152" s="18" t="e">
        <f>ROUND(S152/Q152,PREFERENCES!$D$6)</f>
        <v>#N/A</v>
      </c>
      <c r="U152" s="15" t="e">
        <f>IF(R152=0,0,ROUND((AF152*CHARACTERIZE!$I$3)/(E152*AG152/CHARACTERIZE!$M$3),PREFERENCES!$D$7))</f>
        <v>#N/A</v>
      </c>
      <c r="V152" s="19" t="e">
        <f t="shared" si="41"/>
        <v>#N/A</v>
      </c>
      <c r="W152" s="15" t="e">
        <f t="shared" si="26"/>
        <v>#N/A</v>
      </c>
      <c r="X152" s="15" t="e">
        <f t="shared" si="27"/>
        <v>#N/A</v>
      </c>
      <c r="Y152" s="23" t="e">
        <f t="shared" si="39"/>
        <v>#N/A</v>
      </c>
      <c r="Z152" s="15" t="e">
        <f t="shared" si="42"/>
        <v>#N/A</v>
      </c>
      <c r="AA152" s="15" t="e">
        <f t="shared" si="43"/>
        <v>#N/A</v>
      </c>
      <c r="AB152" s="22"/>
      <c r="AC152" s="4"/>
      <c r="AD152" s="3">
        <f t="shared" si="35"/>
        <v>0</v>
      </c>
      <c r="AE152" s="3" t="e">
        <f t="shared" si="44"/>
        <v>#N/A</v>
      </c>
      <c r="AF152" t="e">
        <f t="shared" si="45"/>
        <v>#N/A</v>
      </c>
      <c r="AG152" t="e">
        <f t="shared" si="46"/>
        <v>#N/A</v>
      </c>
    </row>
    <row r="153" spans="4:33">
      <c r="D153">
        <v>150</v>
      </c>
      <c r="E153" s="3">
        <v>4.5999999999999996</v>
      </c>
      <c r="F153" s="17">
        <f t="shared" si="34"/>
        <v>0</v>
      </c>
      <c r="G153" s="17">
        <f t="shared" si="28"/>
        <v>0</v>
      </c>
      <c r="I153" s="14" t="e">
        <f>IF(AD153=0,NA(),ROUND(AG153,PREFERENCES!$D$4))</f>
        <v>#N/A</v>
      </c>
      <c r="J153" s="14" t="e">
        <f>ROUND(E153*AG153,PREFERENCES!$D$5)</f>
        <v>#N/A</v>
      </c>
      <c r="K153" s="14" t="e">
        <f>IF(AD153=0,NA(),ROUND(AF153,PREFERENCES!$D$6))</f>
        <v>#N/A</v>
      </c>
      <c r="L153" s="14" t="e">
        <f>IF(J153=0,NA(),ROUND(AF153/J153,PREFERENCES!$D$7))</f>
        <v>#N/A</v>
      </c>
      <c r="M153" s="17" t="e">
        <f t="shared" si="40"/>
        <v>#N/A</v>
      </c>
      <c r="N153" s="14" t="e">
        <f>ROUND(IF($B$6=0,NA(),AF153/$B$6),PREFERENCES!$D$8)</f>
        <v>#N/A</v>
      </c>
      <c r="O153" s="14" t="e">
        <f>ROUND(IF(OR(K153=0,$B$6=0),NA(),$B$6/K153),PREFERENCES!$D$9)</f>
        <v>#N/A</v>
      </c>
      <c r="P153" s="14" t="e">
        <f>ROUND(IF(OR(K153=0,$B$6=0),NA(),$B$6/K153*100),PREFERENCES!$D$10)</f>
        <v>#N/A</v>
      </c>
      <c r="Q153" s="16" t="e">
        <f>IF((AF153*CHARACTERIZE!$I$3)=0,0,CEILING(CHARACTERIZE!$E$3/(AF153*CHARACTERIZE!$I$3),1)*$B$7)</f>
        <v>#N/A</v>
      </c>
      <c r="R153" s="17" t="e">
        <f>ROUND(Q153*E153*AG153/CHARACTERIZE!$M$3/$B$7, PREFERENCES!$D$5)</f>
        <v>#N/A</v>
      </c>
      <c r="S153" s="16" t="e">
        <f>ROUND(Q153*AF153*CHARACTERIZE!$I$3/$B$7,PREFERENCES!$D$6)</f>
        <v>#N/A</v>
      </c>
      <c r="T153" s="18" t="e">
        <f>ROUND(S153/Q153,PREFERENCES!$D$6)</f>
        <v>#N/A</v>
      </c>
      <c r="U153" s="15" t="e">
        <f>IF(R153=0,0,ROUND((AF153*CHARACTERIZE!$I$3)/(E153*AG153/CHARACTERIZE!$M$3),PREFERENCES!$D$7))</f>
        <v>#N/A</v>
      </c>
      <c r="V153" s="19" t="e">
        <f t="shared" si="41"/>
        <v>#N/A</v>
      </c>
      <c r="W153" s="15" t="e">
        <f t="shared" si="26"/>
        <v>#N/A</v>
      </c>
      <c r="X153" s="15" t="e">
        <f t="shared" si="27"/>
        <v>#N/A</v>
      </c>
      <c r="Y153" s="23" t="e">
        <f t="shared" si="39"/>
        <v>#N/A</v>
      </c>
      <c r="Z153" s="15" t="e">
        <f t="shared" si="42"/>
        <v>#N/A</v>
      </c>
      <c r="AA153" s="15" t="e">
        <f t="shared" si="43"/>
        <v>#N/A</v>
      </c>
      <c r="AB153" s="22"/>
      <c r="AC153" s="4"/>
      <c r="AD153" s="3">
        <f t="shared" si="35"/>
        <v>0</v>
      </c>
      <c r="AE153" s="3" t="e">
        <f t="shared" si="44"/>
        <v>#N/A</v>
      </c>
      <c r="AF153" t="e">
        <f t="shared" si="45"/>
        <v>#N/A</v>
      </c>
      <c r="AG153" t="e">
        <f t="shared" si="46"/>
        <v>#N/A</v>
      </c>
    </row>
    <row r="154" spans="4:33">
      <c r="D154">
        <v>151</v>
      </c>
      <c r="E154" s="3">
        <v>4.7</v>
      </c>
      <c r="F154" s="17">
        <f t="shared" si="34"/>
        <v>0</v>
      </c>
      <c r="G154" s="17">
        <f t="shared" si="28"/>
        <v>0</v>
      </c>
      <c r="I154" s="14" t="e">
        <f>IF(AD154=0,NA(),ROUND(AG154,PREFERENCES!$D$4))</f>
        <v>#N/A</v>
      </c>
      <c r="J154" s="14" t="e">
        <f>ROUND(E154*AG154,PREFERENCES!$D$5)</f>
        <v>#N/A</v>
      </c>
      <c r="K154" s="14" t="e">
        <f>IF(AD154=0,NA(),ROUND(AF154,PREFERENCES!$D$6))</f>
        <v>#N/A</v>
      </c>
      <c r="L154" s="14" t="e">
        <f>IF(J154=0,NA(),ROUND(AF154/J154,PREFERENCES!$D$7))</f>
        <v>#N/A</v>
      </c>
      <c r="M154" s="17" t="e">
        <f t="shared" si="40"/>
        <v>#N/A</v>
      </c>
      <c r="N154" s="14" t="e">
        <f>ROUND(IF($B$6=0,NA(),AF154/$B$6),PREFERENCES!$D$8)</f>
        <v>#N/A</v>
      </c>
      <c r="O154" s="14" t="e">
        <f>ROUND(IF(OR(K154=0,$B$6=0),NA(),$B$6/K154),PREFERENCES!$D$9)</f>
        <v>#N/A</v>
      </c>
      <c r="P154" s="14" t="e">
        <f>ROUND(IF(OR(K154=0,$B$6=0),NA(),$B$6/K154*100),PREFERENCES!$D$10)</f>
        <v>#N/A</v>
      </c>
      <c r="Q154" s="16" t="e">
        <f>IF((AF154*CHARACTERIZE!$I$3)=0,0,CEILING(CHARACTERIZE!$E$3/(AF154*CHARACTERIZE!$I$3),1)*$B$7)</f>
        <v>#N/A</v>
      </c>
      <c r="R154" s="17" t="e">
        <f>ROUND(Q154*E154*AG154/CHARACTERIZE!$M$3/$B$7, PREFERENCES!$D$5)</f>
        <v>#N/A</v>
      </c>
      <c r="S154" s="16" t="e">
        <f>ROUND(Q154*AF154*CHARACTERIZE!$I$3/$B$7,PREFERENCES!$D$6)</f>
        <v>#N/A</v>
      </c>
      <c r="T154" s="18" t="e">
        <f>ROUND(S154/Q154,PREFERENCES!$D$6)</f>
        <v>#N/A</v>
      </c>
      <c r="U154" s="15" t="e">
        <f>IF(R154=0,0,ROUND((AF154*CHARACTERIZE!$I$3)/(E154*AG154/CHARACTERIZE!$M$3),PREFERENCES!$D$7))</f>
        <v>#N/A</v>
      </c>
      <c r="V154" s="19" t="e">
        <f t="shared" si="41"/>
        <v>#N/A</v>
      </c>
      <c r="W154" s="15" t="e">
        <f t="shared" si="26"/>
        <v>#N/A</v>
      </c>
      <c r="X154" s="15" t="e">
        <f t="shared" si="27"/>
        <v>#N/A</v>
      </c>
      <c r="Y154" s="23" t="e">
        <f t="shared" si="39"/>
        <v>#N/A</v>
      </c>
      <c r="Z154" s="15" t="e">
        <f t="shared" si="42"/>
        <v>#N/A</v>
      </c>
      <c r="AA154" s="15" t="e">
        <f t="shared" si="43"/>
        <v>#N/A</v>
      </c>
      <c r="AB154" s="22"/>
      <c r="AC154" s="4"/>
      <c r="AD154" s="3">
        <f t="shared" si="35"/>
        <v>0</v>
      </c>
      <c r="AE154" s="3" t="e">
        <f t="shared" si="44"/>
        <v>#N/A</v>
      </c>
      <c r="AF154" t="e">
        <f t="shared" si="45"/>
        <v>#N/A</v>
      </c>
      <c r="AG154" t="e">
        <f t="shared" si="46"/>
        <v>#N/A</v>
      </c>
    </row>
    <row r="155" spans="4:33">
      <c r="D155">
        <v>152</v>
      </c>
      <c r="E155" s="3">
        <v>4.8</v>
      </c>
      <c r="F155" s="17">
        <f t="shared" si="34"/>
        <v>0</v>
      </c>
      <c r="G155" s="17">
        <f t="shared" si="28"/>
        <v>0</v>
      </c>
      <c r="I155" s="14" t="e">
        <f>IF(AD155=0,NA(),ROUND(AG155,PREFERENCES!$D$4))</f>
        <v>#N/A</v>
      </c>
      <c r="J155" s="14" t="e">
        <f>ROUND(E155*AG155,PREFERENCES!$D$5)</f>
        <v>#N/A</v>
      </c>
      <c r="K155" s="14" t="e">
        <f>IF(AD155=0,NA(),ROUND(AF155,PREFERENCES!$D$6))</f>
        <v>#N/A</v>
      </c>
      <c r="L155" s="14" t="e">
        <f>IF(J155=0,NA(),ROUND(AF155/J155,PREFERENCES!$D$7))</f>
        <v>#N/A</v>
      </c>
      <c r="M155" s="17" t="e">
        <f t="shared" si="40"/>
        <v>#N/A</v>
      </c>
      <c r="N155" s="14" t="e">
        <f>ROUND(IF($B$6=0,NA(),AF155/$B$6),PREFERENCES!$D$8)</f>
        <v>#N/A</v>
      </c>
      <c r="O155" s="14" t="e">
        <f>ROUND(IF(OR(K155=0,$B$6=0),NA(),$B$6/K155),PREFERENCES!$D$9)</f>
        <v>#N/A</v>
      </c>
      <c r="P155" s="14" t="e">
        <f>ROUND(IF(OR(K155=0,$B$6=0),NA(),$B$6/K155*100),PREFERENCES!$D$10)</f>
        <v>#N/A</v>
      </c>
      <c r="Q155" s="16" t="e">
        <f>IF((AF155*CHARACTERIZE!$I$3)=0,0,CEILING(CHARACTERIZE!$E$3/(AF155*CHARACTERIZE!$I$3),1)*$B$7)</f>
        <v>#N/A</v>
      </c>
      <c r="R155" s="17" t="e">
        <f>ROUND(Q155*E155*AG155/CHARACTERIZE!$M$3/$B$7, PREFERENCES!$D$5)</f>
        <v>#N/A</v>
      </c>
      <c r="S155" s="16" t="e">
        <f>ROUND(Q155*AF155*CHARACTERIZE!$I$3/$B$7,PREFERENCES!$D$6)</f>
        <v>#N/A</v>
      </c>
      <c r="T155" s="18" t="e">
        <f>ROUND(S155/Q155,PREFERENCES!$D$6)</f>
        <v>#N/A</v>
      </c>
      <c r="U155" s="15" t="e">
        <f>IF(R155=0,0,ROUND((AF155*CHARACTERIZE!$I$3)/(E155*AG155/CHARACTERIZE!$M$3),PREFERENCES!$D$7))</f>
        <v>#N/A</v>
      </c>
      <c r="V155" s="19" t="e">
        <f t="shared" si="41"/>
        <v>#N/A</v>
      </c>
      <c r="W155" s="15" t="e">
        <f t="shared" si="26"/>
        <v>#N/A</v>
      </c>
      <c r="X155" s="15" t="e">
        <f t="shared" si="27"/>
        <v>#N/A</v>
      </c>
      <c r="Y155" s="23" t="e">
        <f t="shared" si="39"/>
        <v>#N/A</v>
      </c>
      <c r="Z155" s="15" t="e">
        <f t="shared" si="42"/>
        <v>#N/A</v>
      </c>
      <c r="AA155" s="15" t="e">
        <f t="shared" si="43"/>
        <v>#N/A</v>
      </c>
      <c r="AB155" s="22"/>
      <c r="AC155" s="4"/>
      <c r="AD155" s="3">
        <f t="shared" si="35"/>
        <v>0</v>
      </c>
      <c r="AE155" s="3" t="e">
        <f t="shared" si="44"/>
        <v>#N/A</v>
      </c>
      <c r="AF155" t="e">
        <f t="shared" si="45"/>
        <v>#N/A</v>
      </c>
      <c r="AG155" t="e">
        <f t="shared" si="46"/>
        <v>#N/A</v>
      </c>
    </row>
    <row r="156" spans="4:33">
      <c r="D156">
        <v>153</v>
      </c>
      <c r="E156" s="3">
        <v>4.9000000000000004</v>
      </c>
      <c r="F156" s="17">
        <f t="shared" si="34"/>
        <v>0</v>
      </c>
      <c r="G156" s="17">
        <f t="shared" si="28"/>
        <v>0</v>
      </c>
      <c r="I156" s="14" t="e">
        <f>IF(AD156=0,NA(),ROUND(AG156,PREFERENCES!$D$4))</f>
        <v>#N/A</v>
      </c>
      <c r="J156" s="14" t="e">
        <f>ROUND(E156*AG156,PREFERENCES!$D$5)</f>
        <v>#N/A</v>
      </c>
      <c r="K156" s="14" t="e">
        <f>IF(AD156=0,NA(),ROUND(AF156,PREFERENCES!$D$6))</f>
        <v>#N/A</v>
      </c>
      <c r="L156" s="14" t="e">
        <f>IF(J156=0,NA(),ROUND(AF156/J156,PREFERENCES!$D$7))</f>
        <v>#N/A</v>
      </c>
      <c r="M156" s="17" t="e">
        <f t="shared" si="40"/>
        <v>#N/A</v>
      </c>
      <c r="N156" s="14" t="e">
        <f>ROUND(IF($B$6=0,NA(),AF156/$B$6),PREFERENCES!$D$8)</f>
        <v>#N/A</v>
      </c>
      <c r="O156" s="14" t="e">
        <f>ROUND(IF(OR(K156=0,$B$6=0),NA(),$B$6/K156),PREFERENCES!$D$9)</f>
        <v>#N/A</v>
      </c>
      <c r="P156" s="14" t="e">
        <f>ROUND(IF(OR(K156=0,$B$6=0),NA(),$B$6/K156*100),PREFERENCES!$D$10)</f>
        <v>#N/A</v>
      </c>
      <c r="Q156" s="16" t="e">
        <f>IF((AF156*CHARACTERIZE!$I$3)=0,0,CEILING(CHARACTERIZE!$E$3/(AF156*CHARACTERIZE!$I$3),1)*$B$7)</f>
        <v>#N/A</v>
      </c>
      <c r="R156" s="17" t="e">
        <f>ROUND(Q156*E156*AG156/CHARACTERIZE!$M$3/$B$7, PREFERENCES!$D$5)</f>
        <v>#N/A</v>
      </c>
      <c r="S156" s="16" t="e">
        <f>ROUND(Q156*AF156*CHARACTERIZE!$I$3/$B$7,PREFERENCES!$D$6)</f>
        <v>#N/A</v>
      </c>
      <c r="T156" s="18" t="e">
        <f>ROUND(S156/Q156,PREFERENCES!$D$6)</f>
        <v>#N/A</v>
      </c>
      <c r="U156" s="15" t="e">
        <f>IF(R156=0,0,ROUND((AF156*CHARACTERIZE!$I$3)/(E156*AG156/CHARACTERIZE!$M$3),PREFERENCES!$D$7))</f>
        <v>#N/A</v>
      </c>
      <c r="V156" s="19" t="e">
        <f t="shared" si="41"/>
        <v>#N/A</v>
      </c>
      <c r="W156" s="15" t="e">
        <f t="shared" si="26"/>
        <v>#N/A</v>
      </c>
      <c r="X156" s="15" t="e">
        <f t="shared" si="27"/>
        <v>#N/A</v>
      </c>
      <c r="Y156" s="23" t="e">
        <f t="shared" si="39"/>
        <v>#N/A</v>
      </c>
      <c r="Z156" s="15" t="e">
        <f t="shared" si="42"/>
        <v>#N/A</v>
      </c>
      <c r="AA156" s="15" t="e">
        <f t="shared" si="43"/>
        <v>#N/A</v>
      </c>
      <c r="AB156" s="22"/>
      <c r="AC156" s="4"/>
      <c r="AD156" s="3">
        <f t="shared" si="35"/>
        <v>0</v>
      </c>
      <c r="AE156" s="3" t="e">
        <f t="shared" si="44"/>
        <v>#N/A</v>
      </c>
      <c r="AF156" t="e">
        <f t="shared" si="45"/>
        <v>#N/A</v>
      </c>
      <c r="AG156" t="e">
        <f t="shared" si="46"/>
        <v>#N/A</v>
      </c>
    </row>
    <row r="157" spans="4:33">
      <c r="D157">
        <v>154</v>
      </c>
      <c r="E157" s="3">
        <v>5</v>
      </c>
      <c r="F157" s="17">
        <f t="shared" si="34"/>
        <v>0</v>
      </c>
      <c r="G157" s="17">
        <f t="shared" si="28"/>
        <v>0</v>
      </c>
      <c r="I157" s="14" t="e">
        <f>IF(AD157=0,NA(),ROUND(AG157,PREFERENCES!$D$4))</f>
        <v>#N/A</v>
      </c>
      <c r="J157" s="14" t="e">
        <f>ROUND(E157*AG157,PREFERENCES!$D$5)</f>
        <v>#N/A</v>
      </c>
      <c r="K157" s="14" t="e">
        <f>IF(AD157=0,NA(),ROUND(AF157,PREFERENCES!$D$6))</f>
        <v>#N/A</v>
      </c>
      <c r="L157" s="14" t="e">
        <f>IF(J157=0,NA(),ROUND(AF157/J157,PREFERENCES!$D$7))</f>
        <v>#N/A</v>
      </c>
      <c r="M157" s="17" t="e">
        <f t="shared" si="40"/>
        <v>#N/A</v>
      </c>
      <c r="N157" s="14" t="e">
        <f>ROUND(IF($B$6=0,NA(),AF157/$B$6),PREFERENCES!$D$8)</f>
        <v>#N/A</v>
      </c>
      <c r="O157" s="14" t="e">
        <f>ROUND(IF(OR(K157=0,$B$6=0),NA(),$B$6/K157),PREFERENCES!$D$9)</f>
        <v>#N/A</v>
      </c>
      <c r="P157" s="14" t="e">
        <f>ROUND(IF(OR(K157=0,$B$6=0),NA(),$B$6/K157*100),PREFERENCES!$D$10)</f>
        <v>#N/A</v>
      </c>
      <c r="Q157" s="16" t="e">
        <f>IF((AF157*CHARACTERIZE!$I$3)=0,0,CEILING(CHARACTERIZE!$E$3/(AF157*CHARACTERIZE!$I$3),1)*$B$7)</f>
        <v>#N/A</v>
      </c>
      <c r="R157" s="17" t="e">
        <f>ROUND(Q157*E157*AG157/CHARACTERIZE!$M$3/$B$7, PREFERENCES!$D$5)</f>
        <v>#N/A</v>
      </c>
      <c r="S157" s="16" t="e">
        <f>ROUND(Q157*AF157*CHARACTERIZE!$I$3/$B$7,PREFERENCES!$D$6)</f>
        <v>#N/A</v>
      </c>
      <c r="T157" s="18" t="e">
        <f>ROUND(S157/Q157,PREFERENCES!$D$6)</f>
        <v>#N/A</v>
      </c>
      <c r="U157" s="15" t="e">
        <f>IF(R157=0,0,ROUND((AF157*CHARACTERIZE!$I$3)/(E157*AG157/CHARACTERIZE!$M$3),PREFERENCES!$D$7))</f>
        <v>#N/A</v>
      </c>
      <c r="V157" s="19" t="e">
        <f t="shared" si="41"/>
        <v>#N/A</v>
      </c>
      <c r="W157" s="15" t="e">
        <f t="shared" si="26"/>
        <v>#N/A</v>
      </c>
      <c r="X157" s="15" t="e">
        <f t="shared" si="27"/>
        <v>#N/A</v>
      </c>
      <c r="Y157" s="23" t="e">
        <f t="shared" si="39"/>
        <v>#N/A</v>
      </c>
      <c r="Z157" s="15" t="e">
        <f t="shared" si="42"/>
        <v>#N/A</v>
      </c>
      <c r="AA157" s="15" t="e">
        <f t="shared" si="43"/>
        <v>#N/A</v>
      </c>
      <c r="AB157" s="22"/>
      <c r="AC157" s="4"/>
      <c r="AD157" s="3">
        <f t="shared" si="35"/>
        <v>0</v>
      </c>
      <c r="AE157" s="3" t="e">
        <f t="shared" si="44"/>
        <v>#N/A</v>
      </c>
      <c r="AF157" t="e">
        <f t="shared" si="45"/>
        <v>#N/A</v>
      </c>
      <c r="AG157" t="e">
        <f t="shared" si="46"/>
        <v>#N/A</v>
      </c>
    </row>
    <row r="158" spans="4:33">
      <c r="D158">
        <v>155</v>
      </c>
      <c r="E158" s="3">
        <v>5.0999999999999996</v>
      </c>
      <c r="F158" s="17">
        <f t="shared" si="34"/>
        <v>0</v>
      </c>
      <c r="G158" s="17">
        <f t="shared" si="28"/>
        <v>0</v>
      </c>
      <c r="I158" s="14" t="e">
        <f>IF(AD158=0,NA(),ROUND(AG158,PREFERENCES!$D$4))</f>
        <v>#N/A</v>
      </c>
      <c r="J158" s="14" t="e">
        <f>ROUND(E158*AG158,PREFERENCES!$D$5)</f>
        <v>#N/A</v>
      </c>
      <c r="K158" s="14" t="e">
        <f>IF(AD158=0,NA(),ROUND(AF158,PREFERENCES!$D$6))</f>
        <v>#N/A</v>
      </c>
      <c r="L158" s="14" t="e">
        <f>IF(J158=0,NA(),ROUND(AF158/J158,PREFERENCES!$D$7))</f>
        <v>#N/A</v>
      </c>
      <c r="M158" s="17" t="e">
        <f t="shared" si="40"/>
        <v>#N/A</v>
      </c>
      <c r="N158" s="14" t="e">
        <f>ROUND(IF($B$6=0,NA(),AF158/$B$6),PREFERENCES!$D$8)</f>
        <v>#N/A</v>
      </c>
      <c r="O158" s="14" t="e">
        <f>ROUND(IF(OR(K158=0,$B$6=0),NA(),$B$6/K158),PREFERENCES!$D$9)</f>
        <v>#N/A</v>
      </c>
      <c r="P158" s="14" t="e">
        <f>ROUND(IF(OR(K158=0,$B$6=0),NA(),$B$6/K158*100),PREFERENCES!$D$10)</f>
        <v>#N/A</v>
      </c>
      <c r="Q158" s="16" t="e">
        <f>IF((AF158*CHARACTERIZE!$I$3)=0,0,CEILING(CHARACTERIZE!$E$3/(AF158*CHARACTERIZE!$I$3),1)*$B$7)</f>
        <v>#N/A</v>
      </c>
      <c r="R158" s="17" t="e">
        <f>ROUND(Q158*E158*AG158/CHARACTERIZE!$M$3/$B$7, PREFERENCES!$D$5)</f>
        <v>#N/A</v>
      </c>
      <c r="S158" s="16" t="e">
        <f>ROUND(Q158*AF158*CHARACTERIZE!$I$3/$B$7,PREFERENCES!$D$6)</f>
        <v>#N/A</v>
      </c>
      <c r="T158" s="18" t="e">
        <f>ROUND(S158/Q158,PREFERENCES!$D$6)</f>
        <v>#N/A</v>
      </c>
      <c r="U158" s="15" t="e">
        <f>IF(R158=0,0,ROUND((AF158*CHARACTERIZE!$I$3)/(E158*AG158/CHARACTERIZE!$M$3),PREFERENCES!$D$7))</f>
        <v>#N/A</v>
      </c>
      <c r="V158" s="19" t="e">
        <f t="shared" si="41"/>
        <v>#N/A</v>
      </c>
      <c r="W158" s="15" t="e">
        <f t="shared" si="26"/>
        <v>#N/A</v>
      </c>
      <c r="X158" s="15" t="e">
        <f t="shared" si="27"/>
        <v>#N/A</v>
      </c>
      <c r="Y158" s="23" t="e">
        <f t="shared" si="39"/>
        <v>#N/A</v>
      </c>
      <c r="Z158" s="15" t="e">
        <f t="shared" si="42"/>
        <v>#N/A</v>
      </c>
      <c r="AA158" s="15" t="e">
        <f t="shared" si="43"/>
        <v>#N/A</v>
      </c>
      <c r="AB158" s="22"/>
      <c r="AC158" s="4"/>
      <c r="AD158" s="3">
        <f t="shared" si="35"/>
        <v>0</v>
      </c>
      <c r="AE158" s="3" t="e">
        <f t="shared" si="44"/>
        <v>#N/A</v>
      </c>
      <c r="AF158" t="e">
        <f t="shared" si="45"/>
        <v>#N/A</v>
      </c>
      <c r="AG158" t="e">
        <f t="shared" si="46"/>
        <v>#N/A</v>
      </c>
    </row>
    <row r="159" spans="4:33">
      <c r="D159">
        <v>156</v>
      </c>
      <c r="E159" s="3">
        <v>5.2</v>
      </c>
      <c r="F159" s="17">
        <f t="shared" si="34"/>
        <v>0</v>
      </c>
      <c r="G159" s="17">
        <f t="shared" si="28"/>
        <v>0</v>
      </c>
      <c r="I159" s="14" t="e">
        <f>IF(AD159=0,NA(),ROUND(AG159,PREFERENCES!$D$4))</f>
        <v>#N/A</v>
      </c>
      <c r="J159" s="14" t="e">
        <f>ROUND(E159*AG159,PREFERENCES!$D$5)</f>
        <v>#N/A</v>
      </c>
      <c r="K159" s="14" t="e">
        <f>IF(AD159=0,NA(),ROUND(AF159,PREFERENCES!$D$6))</f>
        <v>#N/A</v>
      </c>
      <c r="L159" s="14" t="e">
        <f>IF(J159=0,NA(),ROUND(AF159/J159,PREFERENCES!$D$7))</f>
        <v>#N/A</v>
      </c>
      <c r="M159" s="17" t="e">
        <f t="shared" si="40"/>
        <v>#N/A</v>
      </c>
      <c r="N159" s="14" t="e">
        <f>ROUND(IF($B$6=0,NA(),AF159/$B$6),PREFERENCES!$D$8)</f>
        <v>#N/A</v>
      </c>
      <c r="O159" s="14" t="e">
        <f>ROUND(IF(OR(K159=0,$B$6=0),NA(),$B$6/K159),PREFERENCES!$D$9)</f>
        <v>#N/A</v>
      </c>
      <c r="P159" s="14" t="e">
        <f>ROUND(IF(OR(K159=0,$B$6=0),NA(),$B$6/K159*100),PREFERENCES!$D$10)</f>
        <v>#N/A</v>
      </c>
      <c r="Q159" s="16" t="e">
        <f>IF((AF159*CHARACTERIZE!$I$3)=0,0,CEILING(CHARACTERIZE!$E$3/(AF159*CHARACTERIZE!$I$3),1)*$B$7)</f>
        <v>#N/A</v>
      </c>
      <c r="R159" s="17" t="e">
        <f>ROUND(Q159*E159*AG159/CHARACTERIZE!$M$3/$B$7, PREFERENCES!$D$5)</f>
        <v>#N/A</v>
      </c>
      <c r="S159" s="16" t="e">
        <f>ROUND(Q159*AF159*CHARACTERIZE!$I$3/$B$7,PREFERENCES!$D$6)</f>
        <v>#N/A</v>
      </c>
      <c r="T159" s="18" t="e">
        <f>ROUND(S159/Q159,PREFERENCES!$D$6)</f>
        <v>#N/A</v>
      </c>
      <c r="U159" s="15" t="e">
        <f>IF(R159=0,0,ROUND((AF159*CHARACTERIZE!$I$3)/(E159*AG159/CHARACTERIZE!$M$3),PREFERENCES!$D$7))</f>
        <v>#N/A</v>
      </c>
      <c r="V159" s="19" t="e">
        <f t="shared" si="41"/>
        <v>#N/A</v>
      </c>
      <c r="W159" s="15" t="e">
        <f t="shared" si="26"/>
        <v>#N/A</v>
      </c>
      <c r="X159" s="15" t="e">
        <f t="shared" si="27"/>
        <v>#N/A</v>
      </c>
      <c r="Y159" s="23" t="e">
        <f t="shared" si="39"/>
        <v>#N/A</v>
      </c>
      <c r="Z159" s="15" t="e">
        <f t="shared" si="42"/>
        <v>#N/A</v>
      </c>
      <c r="AA159" s="15" t="e">
        <f t="shared" si="43"/>
        <v>#N/A</v>
      </c>
      <c r="AB159" s="22"/>
      <c r="AC159" s="4"/>
      <c r="AD159" s="3">
        <f t="shared" si="35"/>
        <v>0</v>
      </c>
      <c r="AE159" s="3" t="e">
        <f t="shared" si="44"/>
        <v>#N/A</v>
      </c>
      <c r="AF159" t="e">
        <f t="shared" si="45"/>
        <v>#N/A</v>
      </c>
      <c r="AG159" t="e">
        <f t="shared" si="46"/>
        <v>#N/A</v>
      </c>
    </row>
    <row r="160" spans="4:33">
      <c r="D160">
        <v>157</v>
      </c>
      <c r="E160" s="3">
        <v>5.3</v>
      </c>
      <c r="F160" s="17">
        <f t="shared" si="34"/>
        <v>0</v>
      </c>
      <c r="G160" s="17">
        <f t="shared" si="28"/>
        <v>0</v>
      </c>
      <c r="I160" s="14" t="e">
        <f>IF(AD160=0,NA(),ROUND(AG160,PREFERENCES!$D$4))</f>
        <v>#N/A</v>
      </c>
      <c r="J160" s="14" t="e">
        <f>ROUND(E160*AG160,PREFERENCES!$D$5)</f>
        <v>#N/A</v>
      </c>
      <c r="K160" s="14" t="e">
        <f>IF(AD160=0,NA(),ROUND(AF160,PREFERENCES!$D$6))</f>
        <v>#N/A</v>
      </c>
      <c r="L160" s="14" t="e">
        <f>IF(J160=0,NA(),ROUND(AF160/J160,PREFERENCES!$D$7))</f>
        <v>#N/A</v>
      </c>
      <c r="M160" s="17" t="e">
        <f t="shared" si="40"/>
        <v>#N/A</v>
      </c>
      <c r="N160" s="14" t="e">
        <f>ROUND(IF($B$6=0,NA(),AF160/$B$6),PREFERENCES!$D$8)</f>
        <v>#N/A</v>
      </c>
      <c r="O160" s="14" t="e">
        <f>ROUND(IF(OR(K160=0,$B$6=0),NA(),$B$6/K160),PREFERENCES!$D$9)</f>
        <v>#N/A</v>
      </c>
      <c r="P160" s="14" t="e">
        <f>ROUND(IF(OR(K160=0,$B$6=0),NA(),$B$6/K160*100),PREFERENCES!$D$10)</f>
        <v>#N/A</v>
      </c>
      <c r="Q160" s="16" t="e">
        <f>IF((AF160*CHARACTERIZE!$I$3)=0,0,CEILING(CHARACTERIZE!$E$3/(AF160*CHARACTERIZE!$I$3),1)*$B$7)</f>
        <v>#N/A</v>
      </c>
      <c r="R160" s="17" t="e">
        <f>ROUND(Q160*E160*AG160/CHARACTERIZE!$M$3/$B$7, PREFERENCES!$D$5)</f>
        <v>#N/A</v>
      </c>
      <c r="S160" s="16" t="e">
        <f>ROUND(Q160*AF160*CHARACTERIZE!$I$3/$B$7,PREFERENCES!$D$6)</f>
        <v>#N/A</v>
      </c>
      <c r="T160" s="18" t="e">
        <f>ROUND(S160/Q160,PREFERENCES!$D$6)</f>
        <v>#N/A</v>
      </c>
      <c r="U160" s="15" t="e">
        <f>IF(R160=0,0,ROUND((AF160*CHARACTERIZE!$I$3)/(E160*AG160/CHARACTERIZE!$M$3),PREFERENCES!$D$7))</f>
        <v>#N/A</v>
      </c>
      <c r="V160" s="19" t="e">
        <f t="shared" si="41"/>
        <v>#N/A</v>
      </c>
      <c r="W160" s="15" t="e">
        <f t="shared" si="26"/>
        <v>#N/A</v>
      </c>
      <c r="X160" s="15" t="e">
        <f t="shared" si="27"/>
        <v>#N/A</v>
      </c>
      <c r="Y160" s="23" t="e">
        <f t="shared" si="39"/>
        <v>#N/A</v>
      </c>
      <c r="Z160" s="15" t="e">
        <f t="shared" si="42"/>
        <v>#N/A</v>
      </c>
      <c r="AA160" s="15" t="e">
        <f t="shared" si="43"/>
        <v>#N/A</v>
      </c>
      <c r="AB160" s="22"/>
      <c r="AC160" s="4"/>
      <c r="AD160" s="3">
        <f t="shared" si="35"/>
        <v>0</v>
      </c>
      <c r="AE160" s="3" t="e">
        <f t="shared" si="44"/>
        <v>#N/A</v>
      </c>
      <c r="AF160" t="e">
        <f t="shared" si="45"/>
        <v>#N/A</v>
      </c>
      <c r="AG160" t="e">
        <f t="shared" si="46"/>
        <v>#N/A</v>
      </c>
    </row>
    <row r="161" spans="4:33">
      <c r="D161">
        <v>158</v>
      </c>
      <c r="E161" s="3">
        <v>5.4</v>
      </c>
      <c r="F161" s="17">
        <f t="shared" si="34"/>
        <v>0</v>
      </c>
      <c r="G161" s="17">
        <f t="shared" si="28"/>
        <v>0</v>
      </c>
      <c r="I161" s="14" t="e">
        <f>IF(AD161=0,NA(),ROUND(AG161,PREFERENCES!$D$4))</f>
        <v>#N/A</v>
      </c>
      <c r="J161" s="14" t="e">
        <f>ROUND(E161*AG161,PREFERENCES!$D$5)</f>
        <v>#N/A</v>
      </c>
      <c r="K161" s="14" t="e">
        <f>IF(AD161=0,NA(),ROUND(AF161,PREFERENCES!$D$6))</f>
        <v>#N/A</v>
      </c>
      <c r="L161" s="14" t="e">
        <f>IF(J161=0,NA(),ROUND(AF161/J161,PREFERENCES!$D$7))</f>
        <v>#N/A</v>
      </c>
      <c r="M161" s="17" t="e">
        <f t="shared" si="40"/>
        <v>#N/A</v>
      </c>
      <c r="N161" s="14" t="e">
        <f>ROUND(IF($B$6=0,NA(),AF161/$B$6),PREFERENCES!$D$8)</f>
        <v>#N/A</v>
      </c>
      <c r="O161" s="14" t="e">
        <f>ROUND(IF(OR(K161=0,$B$6=0),NA(),$B$6/K161),PREFERENCES!$D$9)</f>
        <v>#N/A</v>
      </c>
      <c r="P161" s="14" t="e">
        <f>ROUND(IF(OR(K161=0,$B$6=0),NA(),$B$6/K161*100),PREFERENCES!$D$10)</f>
        <v>#N/A</v>
      </c>
      <c r="Q161" s="16" t="e">
        <f>IF((AF161*CHARACTERIZE!$I$3)=0,0,CEILING(CHARACTERIZE!$E$3/(AF161*CHARACTERIZE!$I$3),1)*$B$7)</f>
        <v>#N/A</v>
      </c>
      <c r="R161" s="17" t="e">
        <f>ROUND(Q161*E161*AG161/CHARACTERIZE!$M$3/$B$7, PREFERENCES!$D$5)</f>
        <v>#N/A</v>
      </c>
      <c r="S161" s="16" t="e">
        <f>ROUND(Q161*AF161*CHARACTERIZE!$I$3/$B$7,PREFERENCES!$D$6)</f>
        <v>#N/A</v>
      </c>
      <c r="T161" s="18" t="e">
        <f>ROUND(S161/Q161,PREFERENCES!$D$6)</f>
        <v>#N/A</v>
      </c>
      <c r="U161" s="15" t="e">
        <f>IF(R161=0,0,ROUND((AF161*CHARACTERIZE!$I$3)/(E161*AG161/CHARACTERIZE!$M$3),PREFERENCES!$D$7))</f>
        <v>#N/A</v>
      </c>
      <c r="V161" s="19" t="e">
        <f t="shared" si="41"/>
        <v>#N/A</v>
      </c>
      <c r="W161" s="15" t="e">
        <f t="shared" si="26"/>
        <v>#N/A</v>
      </c>
      <c r="X161" s="15" t="e">
        <f t="shared" si="27"/>
        <v>#N/A</v>
      </c>
      <c r="Y161" s="23" t="e">
        <f t="shared" si="39"/>
        <v>#N/A</v>
      </c>
      <c r="Z161" s="15" t="e">
        <f t="shared" si="42"/>
        <v>#N/A</v>
      </c>
      <c r="AA161" s="15" t="e">
        <f t="shared" si="43"/>
        <v>#N/A</v>
      </c>
      <c r="AB161" s="22"/>
      <c r="AC161" s="4"/>
      <c r="AD161" s="3">
        <f t="shared" si="35"/>
        <v>0</v>
      </c>
      <c r="AE161" s="3" t="e">
        <f t="shared" si="44"/>
        <v>#N/A</v>
      </c>
      <c r="AF161" t="e">
        <f t="shared" si="45"/>
        <v>#N/A</v>
      </c>
      <c r="AG161" t="e">
        <f t="shared" si="46"/>
        <v>#N/A</v>
      </c>
    </row>
    <row r="162" spans="4:33">
      <c r="D162">
        <v>159</v>
      </c>
      <c r="E162" s="3">
        <v>5.5</v>
      </c>
      <c r="F162" s="17">
        <f t="shared" si="34"/>
        <v>0</v>
      </c>
      <c r="G162" s="17">
        <f t="shared" si="28"/>
        <v>0</v>
      </c>
      <c r="I162" s="14" t="e">
        <f>IF(AD162=0,NA(),ROUND(AG162,PREFERENCES!$D$4))</f>
        <v>#N/A</v>
      </c>
      <c r="J162" s="14" t="e">
        <f>ROUND(E162*AG162,PREFERENCES!$D$5)</f>
        <v>#N/A</v>
      </c>
      <c r="K162" s="14" t="e">
        <f>IF(AD162=0,NA(),ROUND(AF162,PREFERENCES!$D$6))</f>
        <v>#N/A</v>
      </c>
      <c r="L162" s="14" t="e">
        <f>IF(J162=0,NA(),ROUND(AF162/J162,PREFERENCES!$D$7))</f>
        <v>#N/A</v>
      </c>
      <c r="M162" s="17" t="e">
        <f t="shared" si="40"/>
        <v>#N/A</v>
      </c>
      <c r="N162" s="14" t="e">
        <f>ROUND(IF($B$6=0,NA(),AF162/$B$6),PREFERENCES!$D$8)</f>
        <v>#N/A</v>
      </c>
      <c r="O162" s="14" t="e">
        <f>ROUND(IF(OR(K162=0,$B$6=0),NA(),$B$6/K162),PREFERENCES!$D$9)</f>
        <v>#N/A</v>
      </c>
      <c r="P162" s="14" t="e">
        <f>ROUND(IF(OR(K162=0,$B$6=0),NA(),$B$6/K162*100),PREFERENCES!$D$10)</f>
        <v>#N/A</v>
      </c>
      <c r="Q162" s="16" t="e">
        <f>IF((AF162*CHARACTERIZE!$I$3)=0,0,CEILING(CHARACTERIZE!$E$3/(AF162*CHARACTERIZE!$I$3),1)*$B$7)</f>
        <v>#N/A</v>
      </c>
      <c r="R162" s="17" t="e">
        <f>ROUND(Q162*E162*AG162/CHARACTERIZE!$M$3/$B$7, PREFERENCES!$D$5)</f>
        <v>#N/A</v>
      </c>
      <c r="S162" s="16" t="e">
        <f>ROUND(Q162*AF162*CHARACTERIZE!$I$3/$B$7,PREFERENCES!$D$6)</f>
        <v>#N/A</v>
      </c>
      <c r="T162" s="18" t="e">
        <f>ROUND(S162/Q162,PREFERENCES!$D$6)</f>
        <v>#N/A</v>
      </c>
      <c r="U162" s="15" t="e">
        <f>IF(R162=0,0,ROUND((AF162*CHARACTERIZE!$I$3)/(E162*AG162/CHARACTERIZE!$M$3),PREFERENCES!$D$7))</f>
        <v>#N/A</v>
      </c>
      <c r="V162" s="19" t="e">
        <f t="shared" si="41"/>
        <v>#N/A</v>
      </c>
      <c r="W162" s="15" t="e">
        <f t="shared" si="26"/>
        <v>#N/A</v>
      </c>
      <c r="X162" s="15" t="e">
        <f t="shared" si="27"/>
        <v>#N/A</v>
      </c>
      <c r="Y162" s="23" t="e">
        <f t="shared" si="39"/>
        <v>#N/A</v>
      </c>
      <c r="Z162" s="15" t="e">
        <f t="shared" si="42"/>
        <v>#N/A</v>
      </c>
      <c r="AA162" s="15" t="e">
        <f t="shared" si="43"/>
        <v>#N/A</v>
      </c>
      <c r="AB162" s="22"/>
      <c r="AC162" s="4"/>
      <c r="AD162" s="3">
        <f t="shared" si="35"/>
        <v>0</v>
      </c>
      <c r="AE162" s="3" t="e">
        <f t="shared" si="44"/>
        <v>#N/A</v>
      </c>
      <c r="AF162" t="e">
        <f t="shared" si="45"/>
        <v>#N/A</v>
      </c>
      <c r="AG162" t="e">
        <f t="shared" si="46"/>
        <v>#N/A</v>
      </c>
    </row>
    <row r="163" spans="4:33">
      <c r="D163">
        <v>160</v>
      </c>
      <c r="E163" s="3">
        <v>5.6</v>
      </c>
      <c r="F163" s="17">
        <f t="shared" si="34"/>
        <v>0</v>
      </c>
      <c r="G163" s="17">
        <f t="shared" si="28"/>
        <v>0</v>
      </c>
      <c r="I163" s="14" t="e">
        <f>IF(AD163=0,NA(),ROUND(AG163,PREFERENCES!$D$4))</f>
        <v>#N/A</v>
      </c>
      <c r="J163" s="14" t="e">
        <f>ROUND(E163*AG163,PREFERENCES!$D$5)</f>
        <v>#N/A</v>
      </c>
      <c r="K163" s="14" t="e">
        <f>IF(AD163=0,NA(),ROUND(AF163,PREFERENCES!$D$6))</f>
        <v>#N/A</v>
      </c>
      <c r="L163" s="14" t="e">
        <f>IF(J163=0,NA(),ROUND(AF163/J163,PREFERENCES!$D$7))</f>
        <v>#N/A</v>
      </c>
      <c r="M163" s="17" t="e">
        <f t="shared" si="40"/>
        <v>#N/A</v>
      </c>
      <c r="N163" s="14" t="e">
        <f>ROUND(IF($B$6=0,NA(),AF163/$B$6),PREFERENCES!$D$8)</f>
        <v>#N/A</v>
      </c>
      <c r="O163" s="14" t="e">
        <f>ROUND(IF(OR(K163=0,$B$6=0),NA(),$B$6/K163),PREFERENCES!$D$9)</f>
        <v>#N/A</v>
      </c>
      <c r="P163" s="14" t="e">
        <f>ROUND(IF(OR(K163=0,$B$6=0),NA(),$B$6/K163*100),PREFERENCES!$D$10)</f>
        <v>#N/A</v>
      </c>
      <c r="Q163" s="16" t="e">
        <f>IF((AF163*CHARACTERIZE!$I$3)=0,0,CEILING(CHARACTERIZE!$E$3/(AF163*CHARACTERIZE!$I$3),1)*$B$7)</f>
        <v>#N/A</v>
      </c>
      <c r="R163" s="17" t="e">
        <f>ROUND(Q163*E163*AG163/CHARACTERIZE!$M$3/$B$7, PREFERENCES!$D$5)</f>
        <v>#N/A</v>
      </c>
      <c r="S163" s="16" t="e">
        <f>ROUND(Q163*AF163*CHARACTERIZE!$I$3/$B$7,PREFERENCES!$D$6)</f>
        <v>#N/A</v>
      </c>
      <c r="T163" s="18" t="e">
        <f>ROUND(S163/Q163,PREFERENCES!$D$6)</f>
        <v>#N/A</v>
      </c>
      <c r="U163" s="15" t="e">
        <f>IF(R163=0,0,ROUND((AF163*CHARACTERIZE!$I$3)/(E163*AG163/CHARACTERIZE!$M$3),PREFERENCES!$D$7))</f>
        <v>#N/A</v>
      </c>
      <c r="V163" s="19" t="e">
        <f t="shared" si="41"/>
        <v>#N/A</v>
      </c>
      <c r="W163" s="15" t="e">
        <f t="shared" si="26"/>
        <v>#N/A</v>
      </c>
      <c r="X163" s="15" t="e">
        <f t="shared" si="27"/>
        <v>#N/A</v>
      </c>
      <c r="Y163" s="23" t="e">
        <f t="shared" si="39"/>
        <v>#N/A</v>
      </c>
      <c r="Z163" s="15" t="e">
        <f t="shared" si="42"/>
        <v>#N/A</v>
      </c>
      <c r="AA163" s="15" t="e">
        <f t="shared" si="43"/>
        <v>#N/A</v>
      </c>
      <c r="AB163" s="22"/>
      <c r="AC163" s="4"/>
      <c r="AD163" s="3">
        <f t="shared" si="35"/>
        <v>0</v>
      </c>
      <c r="AE163" s="3" t="e">
        <f t="shared" si="44"/>
        <v>#N/A</v>
      </c>
      <c r="AF163" t="e">
        <f t="shared" si="45"/>
        <v>#N/A</v>
      </c>
      <c r="AG163" t="e">
        <f t="shared" si="46"/>
        <v>#N/A</v>
      </c>
    </row>
    <row r="164" spans="4:33">
      <c r="D164">
        <v>161</v>
      </c>
      <c r="E164" s="3">
        <v>5.7</v>
      </c>
      <c r="F164" s="17">
        <f t="shared" si="34"/>
        <v>0</v>
      </c>
      <c r="G164" s="17">
        <f t="shared" si="28"/>
        <v>0</v>
      </c>
      <c r="I164" s="14" t="e">
        <f>IF(AD164=0,NA(),ROUND(AG164,PREFERENCES!$D$4))</f>
        <v>#N/A</v>
      </c>
      <c r="J164" s="14" t="e">
        <f>ROUND(E164*AG164,PREFERENCES!$D$5)</f>
        <v>#N/A</v>
      </c>
      <c r="K164" s="14" t="e">
        <f>IF(AD164=0,NA(),ROUND(AF164,PREFERENCES!$D$6))</f>
        <v>#N/A</v>
      </c>
      <c r="L164" s="14" t="e">
        <f>IF(J164=0,NA(),ROUND(AF164/J164,PREFERENCES!$D$7))</f>
        <v>#N/A</v>
      </c>
      <c r="M164" s="17" t="e">
        <f t="shared" si="40"/>
        <v>#N/A</v>
      </c>
      <c r="N164" s="14" t="e">
        <f>ROUND(IF($B$6=0,NA(),AF164/$B$6),PREFERENCES!$D$8)</f>
        <v>#N/A</v>
      </c>
      <c r="O164" s="14" t="e">
        <f>ROUND(IF(OR(K164=0,$B$6=0),NA(),$B$6/K164),PREFERENCES!$D$9)</f>
        <v>#N/A</v>
      </c>
      <c r="P164" s="14" t="e">
        <f>ROUND(IF(OR(K164=0,$B$6=0),NA(),$B$6/K164*100),PREFERENCES!$D$10)</f>
        <v>#N/A</v>
      </c>
      <c r="Q164" s="16" t="e">
        <f>IF((AF164*CHARACTERIZE!$I$3)=0,0,CEILING(CHARACTERIZE!$E$3/(AF164*CHARACTERIZE!$I$3),1)*$B$7)</f>
        <v>#N/A</v>
      </c>
      <c r="R164" s="17" t="e">
        <f>ROUND(Q164*E164*AG164/CHARACTERIZE!$M$3/$B$7, PREFERENCES!$D$5)</f>
        <v>#N/A</v>
      </c>
      <c r="S164" s="16" t="e">
        <f>ROUND(Q164*AF164*CHARACTERIZE!$I$3/$B$7,PREFERENCES!$D$6)</f>
        <v>#N/A</v>
      </c>
      <c r="T164" s="18" t="e">
        <f>ROUND(S164/Q164,PREFERENCES!$D$6)</f>
        <v>#N/A</v>
      </c>
      <c r="U164" s="15" t="e">
        <f>IF(R164=0,0,ROUND((AF164*CHARACTERIZE!$I$3)/(E164*AG164/CHARACTERIZE!$M$3),PREFERENCES!$D$7))</f>
        <v>#N/A</v>
      </c>
      <c r="V164" s="19" t="e">
        <f t="shared" si="41"/>
        <v>#N/A</v>
      </c>
      <c r="W164" s="15" t="e">
        <f t="shared" si="26"/>
        <v>#N/A</v>
      </c>
      <c r="X164" s="15" t="e">
        <f t="shared" si="27"/>
        <v>#N/A</v>
      </c>
      <c r="Y164" s="23" t="e">
        <f t="shared" si="39"/>
        <v>#N/A</v>
      </c>
      <c r="Z164" s="15" t="e">
        <f t="shared" si="42"/>
        <v>#N/A</v>
      </c>
      <c r="AA164" s="15" t="e">
        <f t="shared" si="43"/>
        <v>#N/A</v>
      </c>
      <c r="AB164" s="22"/>
      <c r="AC164" s="4"/>
      <c r="AD164" s="3">
        <f t="shared" si="35"/>
        <v>0</v>
      </c>
      <c r="AE164" s="3" t="e">
        <f t="shared" si="44"/>
        <v>#N/A</v>
      </c>
      <c r="AF164" t="e">
        <f t="shared" si="45"/>
        <v>#N/A</v>
      </c>
      <c r="AG164" t="e">
        <f t="shared" si="46"/>
        <v>#N/A</v>
      </c>
    </row>
    <row r="165" spans="4:33">
      <c r="D165">
        <v>162</v>
      </c>
      <c r="E165" s="3">
        <v>5.8</v>
      </c>
      <c r="F165" s="17">
        <f t="shared" si="34"/>
        <v>0</v>
      </c>
      <c r="G165" s="17">
        <f t="shared" si="28"/>
        <v>0</v>
      </c>
      <c r="I165" s="14" t="e">
        <f>IF(AD165=0,NA(),ROUND(AG165,PREFERENCES!$D$4))</f>
        <v>#N/A</v>
      </c>
      <c r="J165" s="14" t="e">
        <f>ROUND(E165*AG165,PREFERENCES!$D$5)</f>
        <v>#N/A</v>
      </c>
      <c r="K165" s="14" t="e">
        <f>IF(AD165=0,NA(),ROUND(AF165,PREFERENCES!$D$6))</f>
        <v>#N/A</v>
      </c>
      <c r="L165" s="14" t="e">
        <f>IF(J165=0,NA(),ROUND(AF165/J165,PREFERENCES!$D$7))</f>
        <v>#N/A</v>
      </c>
      <c r="M165" s="17" t="e">
        <f t="shared" si="40"/>
        <v>#N/A</v>
      </c>
      <c r="N165" s="14" t="e">
        <f>ROUND(IF($B$6=0,NA(),AF165/$B$6),PREFERENCES!$D$8)</f>
        <v>#N/A</v>
      </c>
      <c r="O165" s="14" t="e">
        <f>ROUND(IF(OR(K165=0,$B$6=0),NA(),$B$6/K165),PREFERENCES!$D$9)</f>
        <v>#N/A</v>
      </c>
      <c r="P165" s="14" t="e">
        <f>ROUND(IF(OR(K165=0,$B$6=0),NA(),$B$6/K165*100),PREFERENCES!$D$10)</f>
        <v>#N/A</v>
      </c>
      <c r="Q165" s="16" t="e">
        <f>IF((AF165*CHARACTERIZE!$I$3)=0,0,CEILING(CHARACTERIZE!$E$3/(AF165*CHARACTERIZE!$I$3),1)*$B$7)</f>
        <v>#N/A</v>
      </c>
      <c r="R165" s="17" t="e">
        <f>ROUND(Q165*E165*AG165/CHARACTERIZE!$M$3/$B$7, PREFERENCES!$D$5)</f>
        <v>#N/A</v>
      </c>
      <c r="S165" s="16" t="e">
        <f>ROUND(Q165*AF165*CHARACTERIZE!$I$3/$B$7,PREFERENCES!$D$6)</f>
        <v>#N/A</v>
      </c>
      <c r="T165" s="18" t="e">
        <f>ROUND(S165/Q165,PREFERENCES!$D$6)</f>
        <v>#N/A</v>
      </c>
      <c r="U165" s="15" t="e">
        <f>IF(R165=0,0,ROUND((AF165*CHARACTERIZE!$I$3)/(E165*AG165/CHARACTERIZE!$M$3),PREFERENCES!$D$7))</f>
        <v>#N/A</v>
      </c>
      <c r="V165" s="19" t="e">
        <f t="shared" si="41"/>
        <v>#N/A</v>
      </c>
      <c r="W165" s="15" t="e">
        <f t="shared" si="26"/>
        <v>#N/A</v>
      </c>
      <c r="X165" s="15" t="e">
        <f t="shared" si="27"/>
        <v>#N/A</v>
      </c>
      <c r="Y165" s="23" t="e">
        <f t="shared" si="39"/>
        <v>#N/A</v>
      </c>
      <c r="Z165" s="15" t="e">
        <f t="shared" si="42"/>
        <v>#N/A</v>
      </c>
      <c r="AA165" s="15" t="e">
        <f t="shared" si="43"/>
        <v>#N/A</v>
      </c>
      <c r="AB165" s="22"/>
      <c r="AC165" s="4"/>
      <c r="AD165" s="3">
        <f t="shared" si="35"/>
        <v>0</v>
      </c>
      <c r="AE165" s="3" t="e">
        <f t="shared" si="44"/>
        <v>#N/A</v>
      </c>
      <c r="AF165" t="e">
        <f t="shared" si="45"/>
        <v>#N/A</v>
      </c>
      <c r="AG165" t="e">
        <f t="shared" si="46"/>
        <v>#N/A</v>
      </c>
    </row>
    <row r="166" spans="4:33">
      <c r="D166">
        <v>163</v>
      </c>
      <c r="E166" s="3">
        <v>5.9</v>
      </c>
      <c r="F166" s="17">
        <f t="shared" si="34"/>
        <v>0</v>
      </c>
      <c r="G166" s="17">
        <f t="shared" si="28"/>
        <v>0</v>
      </c>
      <c r="I166" s="14" t="e">
        <f>IF(AD166=0,NA(),ROUND(AG166,PREFERENCES!$D$4))</f>
        <v>#N/A</v>
      </c>
      <c r="J166" s="14" t="e">
        <f>ROUND(E166*AG166,PREFERENCES!$D$5)</f>
        <v>#N/A</v>
      </c>
      <c r="K166" s="14" t="e">
        <f>IF(AD166=0,NA(),ROUND(AF166,PREFERENCES!$D$6))</f>
        <v>#N/A</v>
      </c>
      <c r="L166" s="14" t="e">
        <f>IF(J166=0,NA(),ROUND(AF166/J166,PREFERENCES!$D$7))</f>
        <v>#N/A</v>
      </c>
      <c r="M166" s="17" t="e">
        <f t="shared" si="40"/>
        <v>#N/A</v>
      </c>
      <c r="N166" s="14" t="e">
        <f>ROUND(IF($B$6=0,NA(),AF166/$B$6),PREFERENCES!$D$8)</f>
        <v>#N/A</v>
      </c>
      <c r="O166" s="14" t="e">
        <f>ROUND(IF(OR(K166=0,$B$6=0),NA(),$B$6/K166),PREFERENCES!$D$9)</f>
        <v>#N/A</v>
      </c>
      <c r="P166" s="14" t="e">
        <f>ROUND(IF(OR(K166=0,$B$6=0),NA(),$B$6/K166*100),PREFERENCES!$D$10)</f>
        <v>#N/A</v>
      </c>
      <c r="Q166" s="16" t="e">
        <f>IF((AF166*CHARACTERIZE!$I$3)=0,0,CEILING(CHARACTERIZE!$E$3/(AF166*CHARACTERIZE!$I$3),1)*$B$7)</f>
        <v>#N/A</v>
      </c>
      <c r="R166" s="17" t="e">
        <f>ROUND(Q166*E166*AG166/CHARACTERIZE!$M$3/$B$7, PREFERENCES!$D$5)</f>
        <v>#N/A</v>
      </c>
      <c r="S166" s="16" t="e">
        <f>ROUND(Q166*AF166*CHARACTERIZE!$I$3/$B$7,PREFERENCES!$D$6)</f>
        <v>#N/A</v>
      </c>
      <c r="T166" s="18" t="e">
        <f>ROUND(S166/Q166,PREFERENCES!$D$6)</f>
        <v>#N/A</v>
      </c>
      <c r="U166" s="15" t="e">
        <f>IF(R166=0,0,ROUND((AF166*CHARACTERIZE!$I$3)/(E166*AG166/CHARACTERIZE!$M$3),PREFERENCES!$D$7))</f>
        <v>#N/A</v>
      </c>
      <c r="V166" s="19" t="e">
        <f t="shared" si="41"/>
        <v>#N/A</v>
      </c>
      <c r="W166" s="15" t="e">
        <f t="shared" si="26"/>
        <v>#N/A</v>
      </c>
      <c r="X166" s="15" t="e">
        <f t="shared" si="27"/>
        <v>#N/A</v>
      </c>
      <c r="Y166" s="23" t="e">
        <f t="shared" si="39"/>
        <v>#N/A</v>
      </c>
      <c r="Z166" s="15" t="e">
        <f t="shared" si="42"/>
        <v>#N/A</v>
      </c>
      <c r="AA166" s="15" t="e">
        <f t="shared" si="43"/>
        <v>#N/A</v>
      </c>
      <c r="AB166" s="22"/>
      <c r="AC166" s="4"/>
      <c r="AD166" s="3">
        <f t="shared" si="35"/>
        <v>0</v>
      </c>
      <c r="AE166" s="3" t="e">
        <f t="shared" si="44"/>
        <v>#N/A</v>
      </c>
      <c r="AF166" t="e">
        <f t="shared" si="45"/>
        <v>#N/A</v>
      </c>
      <c r="AG166" t="e">
        <f t="shared" si="46"/>
        <v>#N/A</v>
      </c>
    </row>
    <row r="167" spans="4:33">
      <c r="D167">
        <v>164</v>
      </c>
      <c r="E167" s="3">
        <v>6</v>
      </c>
      <c r="F167" s="17">
        <f t="shared" si="34"/>
        <v>0</v>
      </c>
      <c r="G167" s="17">
        <f t="shared" si="28"/>
        <v>0</v>
      </c>
      <c r="I167" s="14" t="e">
        <f>IF(AD167=0,NA(),ROUND(AG167,PREFERENCES!$D$4))</f>
        <v>#N/A</v>
      </c>
      <c r="J167" s="14" t="e">
        <f>ROUND(E167*AG167,PREFERENCES!$D$5)</f>
        <v>#N/A</v>
      </c>
      <c r="K167" s="14" t="e">
        <f>IF(AD167=0,NA(),ROUND(AF167,PREFERENCES!$D$6))</f>
        <v>#N/A</v>
      </c>
      <c r="L167" s="14" t="e">
        <f>IF(J167=0,NA(),ROUND(AF167/J167,PREFERENCES!$D$7))</f>
        <v>#N/A</v>
      </c>
      <c r="M167" s="17" t="e">
        <f t="shared" si="40"/>
        <v>#N/A</v>
      </c>
      <c r="N167" s="14" t="e">
        <f>ROUND(IF($B$6=0,NA(),AF167/$B$6),PREFERENCES!$D$8)</f>
        <v>#N/A</v>
      </c>
      <c r="O167" s="14" t="e">
        <f>ROUND(IF(OR(K167=0,$B$6=0),NA(),$B$6/K167),PREFERENCES!$D$9)</f>
        <v>#N/A</v>
      </c>
      <c r="P167" s="14" t="e">
        <f>ROUND(IF(OR(K167=0,$B$6=0),NA(),$B$6/K167*100),PREFERENCES!$D$10)</f>
        <v>#N/A</v>
      </c>
      <c r="Q167" s="16" t="e">
        <f>IF((AF167*CHARACTERIZE!$I$3)=0,0,CEILING(CHARACTERIZE!$E$3/(AF167*CHARACTERIZE!$I$3),1)*$B$7)</f>
        <v>#N/A</v>
      </c>
      <c r="R167" s="17" t="e">
        <f>ROUND(Q167*E167*AG167/CHARACTERIZE!$M$3/$B$7, PREFERENCES!$D$5)</f>
        <v>#N/A</v>
      </c>
      <c r="S167" s="16" t="e">
        <f>ROUND(Q167*AF167*CHARACTERIZE!$I$3/$B$7,PREFERENCES!$D$6)</f>
        <v>#N/A</v>
      </c>
      <c r="T167" s="18" t="e">
        <f>ROUND(S167/Q167,PREFERENCES!$D$6)</f>
        <v>#N/A</v>
      </c>
      <c r="U167" s="15" t="e">
        <f>IF(R167=0,0,ROUND((AF167*CHARACTERIZE!$I$3)/(E167*AG167/CHARACTERIZE!$M$3),PREFERENCES!$D$7))</f>
        <v>#N/A</v>
      </c>
      <c r="V167" s="19" t="e">
        <f t="shared" si="41"/>
        <v>#N/A</v>
      </c>
      <c r="W167" s="15" t="e">
        <f t="shared" si="26"/>
        <v>#N/A</v>
      </c>
      <c r="X167" s="15" t="e">
        <f t="shared" si="27"/>
        <v>#N/A</v>
      </c>
      <c r="Y167" s="23" t="e">
        <f t="shared" si="39"/>
        <v>#N/A</v>
      </c>
      <c r="Z167" s="15" t="e">
        <f t="shared" si="42"/>
        <v>#N/A</v>
      </c>
      <c r="AA167" s="15" t="e">
        <f t="shared" si="43"/>
        <v>#N/A</v>
      </c>
      <c r="AB167" s="22"/>
      <c r="AC167" s="4"/>
      <c r="AD167" s="3">
        <f t="shared" si="35"/>
        <v>0</v>
      </c>
      <c r="AE167" s="3" t="e">
        <f t="shared" si="44"/>
        <v>#N/A</v>
      </c>
      <c r="AF167" t="e">
        <f t="shared" si="45"/>
        <v>#N/A</v>
      </c>
      <c r="AG167" t="e">
        <f t="shared" si="46"/>
        <v>#N/A</v>
      </c>
    </row>
    <row r="168" spans="4:33">
      <c r="D168">
        <v>165</v>
      </c>
      <c r="E168" s="3">
        <v>6.1</v>
      </c>
      <c r="F168" s="17">
        <f t="shared" si="34"/>
        <v>0</v>
      </c>
      <c r="G168" s="17">
        <f t="shared" si="28"/>
        <v>0</v>
      </c>
      <c r="I168" s="14" t="e">
        <f>IF(AD168=0,NA(),ROUND(AG168,PREFERENCES!$D$4))</f>
        <v>#N/A</v>
      </c>
      <c r="J168" s="14" t="e">
        <f>ROUND(E168*AG168,PREFERENCES!$D$5)</f>
        <v>#N/A</v>
      </c>
      <c r="K168" s="14" t="e">
        <f>IF(AD168=0,NA(),ROUND(AF168,PREFERENCES!$D$6))</f>
        <v>#N/A</v>
      </c>
      <c r="L168" s="14" t="e">
        <f>IF(J168=0,NA(),ROUND(AF168/J168,PREFERENCES!$D$7))</f>
        <v>#N/A</v>
      </c>
      <c r="M168" s="17" t="e">
        <f t="shared" si="40"/>
        <v>#N/A</v>
      </c>
      <c r="N168" s="14" t="e">
        <f>ROUND(IF($B$6=0,NA(),AF168/$B$6),PREFERENCES!$D$8)</f>
        <v>#N/A</v>
      </c>
      <c r="O168" s="14" t="e">
        <f>ROUND(IF(OR(K168=0,$B$6=0),NA(),$B$6/K168),PREFERENCES!$D$9)</f>
        <v>#N/A</v>
      </c>
      <c r="P168" s="14" t="e">
        <f>ROUND(IF(OR(K168=0,$B$6=0),NA(),$B$6/K168*100),PREFERENCES!$D$10)</f>
        <v>#N/A</v>
      </c>
      <c r="Q168" s="16" t="e">
        <f>IF((AF168*CHARACTERIZE!$I$3)=0,0,CEILING(CHARACTERIZE!$E$3/(AF168*CHARACTERIZE!$I$3),1)*$B$7)</f>
        <v>#N/A</v>
      </c>
      <c r="R168" s="17" t="e">
        <f>ROUND(Q168*E168*AG168/CHARACTERIZE!$M$3/$B$7, PREFERENCES!$D$5)</f>
        <v>#N/A</v>
      </c>
      <c r="S168" s="16" t="e">
        <f>ROUND(Q168*AF168*CHARACTERIZE!$I$3/$B$7,PREFERENCES!$D$6)</f>
        <v>#N/A</v>
      </c>
      <c r="T168" s="18" t="e">
        <f>ROUND(S168/Q168,PREFERENCES!$D$6)</f>
        <v>#N/A</v>
      </c>
      <c r="U168" s="15" t="e">
        <f>IF(R168=0,0,ROUND((AF168*CHARACTERIZE!$I$3)/(E168*AG168/CHARACTERIZE!$M$3),PREFERENCES!$D$7))</f>
        <v>#N/A</v>
      </c>
      <c r="V168" s="19" t="e">
        <f t="shared" si="41"/>
        <v>#N/A</v>
      </c>
      <c r="W168" s="15" t="e">
        <f t="shared" si="26"/>
        <v>#N/A</v>
      </c>
      <c r="X168" s="15" t="e">
        <f t="shared" si="27"/>
        <v>#N/A</v>
      </c>
      <c r="Y168" s="23" t="e">
        <f t="shared" si="39"/>
        <v>#N/A</v>
      </c>
      <c r="Z168" s="15" t="e">
        <f t="shared" si="42"/>
        <v>#N/A</v>
      </c>
      <c r="AA168" s="15" t="e">
        <f t="shared" si="43"/>
        <v>#N/A</v>
      </c>
      <c r="AB168" s="22"/>
      <c r="AC168" s="4"/>
      <c r="AD168" s="3">
        <f t="shared" si="35"/>
        <v>0</v>
      </c>
      <c r="AE168" s="3" t="e">
        <f t="shared" si="44"/>
        <v>#N/A</v>
      </c>
      <c r="AF168" t="e">
        <f t="shared" si="45"/>
        <v>#N/A</v>
      </c>
      <c r="AG168" t="e">
        <f t="shared" si="46"/>
        <v>#N/A</v>
      </c>
    </row>
    <row r="169" spans="4:33">
      <c r="D169">
        <v>166</v>
      </c>
      <c r="E169" s="3">
        <v>6.2</v>
      </c>
      <c r="F169" s="17">
        <f t="shared" si="34"/>
        <v>0</v>
      </c>
      <c r="G169" s="17">
        <f t="shared" si="28"/>
        <v>0</v>
      </c>
      <c r="I169" s="14" t="e">
        <f>IF(AD169=0,NA(),ROUND(AG169,PREFERENCES!$D$4))</f>
        <v>#N/A</v>
      </c>
      <c r="J169" s="14" t="e">
        <f>ROUND(E169*AG169,PREFERENCES!$D$5)</f>
        <v>#N/A</v>
      </c>
      <c r="K169" s="14" t="e">
        <f>IF(AD169=0,NA(),ROUND(AF169,PREFERENCES!$D$6))</f>
        <v>#N/A</v>
      </c>
      <c r="L169" s="14" t="e">
        <f>IF(J169=0,NA(),ROUND(AF169/J169,PREFERENCES!$D$7))</f>
        <v>#N/A</v>
      </c>
      <c r="M169" s="17" t="e">
        <f t="shared" si="40"/>
        <v>#N/A</v>
      </c>
      <c r="N169" s="14" t="e">
        <f>ROUND(IF($B$6=0,NA(),AF169/$B$6),PREFERENCES!$D$8)</f>
        <v>#N/A</v>
      </c>
      <c r="O169" s="14" t="e">
        <f>ROUND(IF(OR(K169=0,$B$6=0),NA(),$B$6/K169),PREFERENCES!$D$9)</f>
        <v>#N/A</v>
      </c>
      <c r="P169" s="14" t="e">
        <f>ROUND(IF(OR(K169=0,$B$6=0),NA(),$B$6/K169*100),PREFERENCES!$D$10)</f>
        <v>#N/A</v>
      </c>
      <c r="Q169" s="16" t="e">
        <f>IF((AF169*CHARACTERIZE!$I$3)=0,0,CEILING(CHARACTERIZE!$E$3/(AF169*CHARACTERIZE!$I$3),1)*$B$7)</f>
        <v>#N/A</v>
      </c>
      <c r="R169" s="17" t="e">
        <f>ROUND(Q169*E169*AG169/CHARACTERIZE!$M$3/$B$7, PREFERENCES!$D$5)</f>
        <v>#N/A</v>
      </c>
      <c r="S169" s="16" t="e">
        <f>ROUND(Q169*AF169*CHARACTERIZE!$I$3/$B$7,PREFERENCES!$D$6)</f>
        <v>#N/A</v>
      </c>
      <c r="T169" s="18" t="e">
        <f>ROUND(S169/Q169,PREFERENCES!$D$6)</f>
        <v>#N/A</v>
      </c>
      <c r="U169" s="15" t="e">
        <f>IF(R169=0,0,ROUND((AF169*CHARACTERIZE!$I$3)/(E169*AG169/CHARACTERIZE!$M$3),PREFERENCES!$D$7))</f>
        <v>#N/A</v>
      </c>
      <c r="V169" s="19" t="e">
        <f t="shared" si="41"/>
        <v>#N/A</v>
      </c>
      <c r="W169" s="15" t="e">
        <f t="shared" si="26"/>
        <v>#N/A</v>
      </c>
      <c r="X169" s="15" t="e">
        <f t="shared" si="27"/>
        <v>#N/A</v>
      </c>
      <c r="Y169" s="23" t="e">
        <f t="shared" si="39"/>
        <v>#N/A</v>
      </c>
      <c r="Z169" s="15" t="e">
        <f t="shared" si="42"/>
        <v>#N/A</v>
      </c>
      <c r="AA169" s="15" t="e">
        <f t="shared" si="43"/>
        <v>#N/A</v>
      </c>
      <c r="AB169" s="22"/>
      <c r="AC169" s="4"/>
      <c r="AD169" s="3">
        <f t="shared" si="35"/>
        <v>0</v>
      </c>
      <c r="AE169" s="3" t="e">
        <f t="shared" si="44"/>
        <v>#N/A</v>
      </c>
      <c r="AF169" t="e">
        <f t="shared" si="45"/>
        <v>#N/A</v>
      </c>
      <c r="AG169" t="e">
        <f t="shared" si="46"/>
        <v>#N/A</v>
      </c>
    </row>
    <row r="170" spans="4:33">
      <c r="D170">
        <v>167</v>
      </c>
      <c r="E170" s="3">
        <v>6.3</v>
      </c>
      <c r="F170" s="17">
        <f t="shared" si="34"/>
        <v>0</v>
      </c>
      <c r="G170" s="17">
        <f t="shared" si="28"/>
        <v>0</v>
      </c>
      <c r="I170" s="14" t="e">
        <f>IF(AD170=0,NA(),ROUND(AG170,PREFERENCES!$D$4))</f>
        <v>#N/A</v>
      </c>
      <c r="J170" s="14" t="e">
        <f>ROUND(E170*AG170,PREFERENCES!$D$5)</f>
        <v>#N/A</v>
      </c>
      <c r="K170" s="14" t="e">
        <f>IF(AD170=0,NA(),ROUND(AF170,PREFERENCES!$D$6))</f>
        <v>#N/A</v>
      </c>
      <c r="L170" s="14" t="e">
        <f>IF(J170=0,NA(),ROUND(AF170/J170,PREFERENCES!$D$7))</f>
        <v>#N/A</v>
      </c>
      <c r="M170" s="17" t="e">
        <f t="shared" si="40"/>
        <v>#N/A</v>
      </c>
      <c r="N170" s="14" t="e">
        <f>ROUND(IF($B$6=0,NA(),AF170/$B$6),PREFERENCES!$D$8)</f>
        <v>#N/A</v>
      </c>
      <c r="O170" s="14" t="e">
        <f>ROUND(IF(OR(K170=0,$B$6=0),NA(),$B$6/K170),PREFERENCES!$D$9)</f>
        <v>#N/A</v>
      </c>
      <c r="P170" s="14" t="e">
        <f>ROUND(IF(OR(K170=0,$B$6=0),NA(),$B$6/K170*100),PREFERENCES!$D$10)</f>
        <v>#N/A</v>
      </c>
      <c r="Q170" s="16" t="e">
        <f>IF((AF170*CHARACTERIZE!$I$3)=0,0,CEILING(CHARACTERIZE!$E$3/(AF170*CHARACTERIZE!$I$3),1)*$B$7)</f>
        <v>#N/A</v>
      </c>
      <c r="R170" s="17" t="e">
        <f>ROUND(Q170*E170*AG170/CHARACTERIZE!$M$3/$B$7, PREFERENCES!$D$5)</f>
        <v>#N/A</v>
      </c>
      <c r="S170" s="16" t="e">
        <f>ROUND(Q170*AF170*CHARACTERIZE!$I$3/$B$7,PREFERENCES!$D$6)</f>
        <v>#N/A</v>
      </c>
      <c r="T170" s="18" t="e">
        <f>ROUND(S170/Q170,PREFERENCES!$D$6)</f>
        <v>#N/A</v>
      </c>
      <c r="U170" s="15" t="e">
        <f>IF(R170=0,0,ROUND((AF170*CHARACTERIZE!$I$3)/(E170*AG170/CHARACTERIZE!$M$3),PREFERENCES!$D$7))</f>
        <v>#N/A</v>
      </c>
      <c r="V170" s="19" t="e">
        <f t="shared" si="41"/>
        <v>#N/A</v>
      </c>
      <c r="W170" s="15" t="e">
        <f t="shared" si="26"/>
        <v>#N/A</v>
      </c>
      <c r="X170" s="15" t="e">
        <f t="shared" si="27"/>
        <v>#N/A</v>
      </c>
      <c r="Y170" s="23" t="e">
        <f t="shared" si="39"/>
        <v>#N/A</v>
      </c>
      <c r="Z170" s="15" t="e">
        <f t="shared" si="42"/>
        <v>#N/A</v>
      </c>
      <c r="AA170" s="15" t="e">
        <f t="shared" si="43"/>
        <v>#N/A</v>
      </c>
      <c r="AB170" s="22"/>
      <c r="AC170" s="4"/>
      <c r="AD170" s="3">
        <f t="shared" si="35"/>
        <v>0</v>
      </c>
      <c r="AE170" s="3" t="e">
        <f t="shared" si="44"/>
        <v>#N/A</v>
      </c>
      <c r="AF170" t="e">
        <f t="shared" si="45"/>
        <v>#N/A</v>
      </c>
      <c r="AG170" t="e">
        <f t="shared" si="46"/>
        <v>#N/A</v>
      </c>
    </row>
    <row r="171" spans="4:33">
      <c r="D171">
        <v>168</v>
      </c>
      <c r="E171" s="3">
        <v>6.4</v>
      </c>
      <c r="F171" s="17">
        <f t="shared" si="34"/>
        <v>0</v>
      </c>
      <c r="G171" s="17">
        <f t="shared" si="28"/>
        <v>0</v>
      </c>
      <c r="I171" s="14" t="e">
        <f>IF(AD171=0,NA(),ROUND(AG171,PREFERENCES!$D$4))</f>
        <v>#N/A</v>
      </c>
      <c r="J171" s="14" t="e">
        <f>ROUND(E171*AG171,PREFERENCES!$D$5)</f>
        <v>#N/A</v>
      </c>
      <c r="K171" s="14" t="e">
        <f>IF(AD171=0,NA(),ROUND(AF171,PREFERENCES!$D$6))</f>
        <v>#N/A</v>
      </c>
      <c r="L171" s="14" t="e">
        <f>IF(J171=0,NA(),ROUND(AF171/J171,PREFERENCES!$D$7))</f>
        <v>#N/A</v>
      </c>
      <c r="M171" s="17" t="e">
        <f t="shared" si="40"/>
        <v>#N/A</v>
      </c>
      <c r="N171" s="14" t="e">
        <f>ROUND(IF($B$6=0,NA(),AF171/$B$6),PREFERENCES!$D$8)</f>
        <v>#N/A</v>
      </c>
      <c r="O171" s="14" t="e">
        <f>ROUND(IF(OR(K171=0,$B$6=0),NA(),$B$6/K171),PREFERENCES!$D$9)</f>
        <v>#N/A</v>
      </c>
      <c r="P171" s="14" t="e">
        <f>ROUND(IF(OR(K171=0,$B$6=0),NA(),$B$6/K171*100),PREFERENCES!$D$10)</f>
        <v>#N/A</v>
      </c>
      <c r="Q171" s="16" t="e">
        <f>IF((AF171*CHARACTERIZE!$I$3)=0,0,CEILING(CHARACTERIZE!$E$3/(AF171*CHARACTERIZE!$I$3),1)*$B$7)</f>
        <v>#N/A</v>
      </c>
      <c r="R171" s="17" t="e">
        <f>ROUND(Q171*E171*AG171/CHARACTERIZE!$M$3/$B$7, PREFERENCES!$D$5)</f>
        <v>#N/A</v>
      </c>
      <c r="S171" s="16" t="e">
        <f>ROUND(Q171*AF171*CHARACTERIZE!$I$3/$B$7,PREFERENCES!$D$6)</f>
        <v>#N/A</v>
      </c>
      <c r="T171" s="18" t="e">
        <f>ROUND(S171/Q171,PREFERENCES!$D$6)</f>
        <v>#N/A</v>
      </c>
      <c r="U171" s="15" t="e">
        <f>IF(R171=0,0,ROUND((AF171*CHARACTERIZE!$I$3)/(E171*AG171/CHARACTERIZE!$M$3),PREFERENCES!$D$7))</f>
        <v>#N/A</v>
      </c>
      <c r="V171" s="19" t="e">
        <f t="shared" si="41"/>
        <v>#N/A</v>
      </c>
      <c r="W171" s="15" t="e">
        <f t="shared" si="26"/>
        <v>#N/A</v>
      </c>
      <c r="X171" s="15" t="e">
        <f t="shared" si="27"/>
        <v>#N/A</v>
      </c>
      <c r="Y171" s="23" t="e">
        <f t="shared" si="39"/>
        <v>#N/A</v>
      </c>
      <c r="Z171" s="15" t="e">
        <f t="shared" si="42"/>
        <v>#N/A</v>
      </c>
      <c r="AA171" s="15" t="e">
        <f t="shared" si="43"/>
        <v>#N/A</v>
      </c>
      <c r="AB171" s="22"/>
      <c r="AC171" s="4"/>
      <c r="AD171" s="3">
        <f t="shared" si="35"/>
        <v>0</v>
      </c>
      <c r="AE171" s="3" t="e">
        <f t="shared" si="44"/>
        <v>#N/A</v>
      </c>
      <c r="AF171" t="e">
        <f t="shared" si="45"/>
        <v>#N/A</v>
      </c>
      <c r="AG171" t="e">
        <f t="shared" si="46"/>
        <v>#N/A</v>
      </c>
    </row>
    <row r="172" spans="4:33">
      <c r="D172">
        <v>169</v>
      </c>
      <c r="E172" s="3">
        <v>6.5</v>
      </c>
      <c r="F172" s="17">
        <f t="shared" si="34"/>
        <v>0</v>
      </c>
      <c r="G172" s="17">
        <f t="shared" si="28"/>
        <v>0</v>
      </c>
      <c r="I172" s="14" t="e">
        <f>IF(AD172=0,NA(),ROUND(AG172,PREFERENCES!$D$4))</f>
        <v>#N/A</v>
      </c>
      <c r="J172" s="14" t="e">
        <f>ROUND(E172*AG172,PREFERENCES!$D$5)</f>
        <v>#N/A</v>
      </c>
      <c r="K172" s="14" t="e">
        <f>IF(AD172=0,NA(),ROUND(AF172,PREFERENCES!$D$6))</f>
        <v>#N/A</v>
      </c>
      <c r="L172" s="14" t="e">
        <f>IF(J172=0,NA(),ROUND(AF172/J172,PREFERENCES!$D$7))</f>
        <v>#N/A</v>
      </c>
      <c r="M172" s="17" t="e">
        <f t="shared" si="40"/>
        <v>#N/A</v>
      </c>
      <c r="N172" s="14" t="e">
        <f>ROUND(IF($B$6=0,NA(),AF172/$B$6),PREFERENCES!$D$8)</f>
        <v>#N/A</v>
      </c>
      <c r="O172" s="14" t="e">
        <f>ROUND(IF(OR(K172=0,$B$6=0),NA(),$B$6/K172),PREFERENCES!$D$9)</f>
        <v>#N/A</v>
      </c>
      <c r="P172" s="14" t="e">
        <f>ROUND(IF(OR(K172=0,$B$6=0),NA(),$B$6/K172*100),PREFERENCES!$D$10)</f>
        <v>#N/A</v>
      </c>
      <c r="Q172" s="16" t="e">
        <f>IF((AF172*CHARACTERIZE!$I$3)=0,0,CEILING(CHARACTERIZE!$E$3/(AF172*CHARACTERIZE!$I$3),1)*$B$7)</f>
        <v>#N/A</v>
      </c>
      <c r="R172" s="17" t="e">
        <f>ROUND(Q172*E172*AG172/CHARACTERIZE!$M$3/$B$7, PREFERENCES!$D$5)</f>
        <v>#N/A</v>
      </c>
      <c r="S172" s="16" t="e">
        <f>ROUND(Q172*AF172*CHARACTERIZE!$I$3/$B$7,PREFERENCES!$D$6)</f>
        <v>#N/A</v>
      </c>
      <c r="T172" s="18" t="e">
        <f>ROUND(S172/Q172,PREFERENCES!$D$6)</f>
        <v>#N/A</v>
      </c>
      <c r="U172" s="15" t="e">
        <f>IF(R172=0,0,ROUND((AF172*CHARACTERIZE!$I$3)/(E172*AG172/CHARACTERIZE!$M$3),PREFERENCES!$D$7))</f>
        <v>#N/A</v>
      </c>
      <c r="V172" s="19" t="e">
        <f t="shared" si="41"/>
        <v>#N/A</v>
      </c>
      <c r="W172" s="15" t="e">
        <f t="shared" si="26"/>
        <v>#N/A</v>
      </c>
      <c r="X172" s="15" t="e">
        <f t="shared" si="27"/>
        <v>#N/A</v>
      </c>
      <c r="Y172" s="23" t="e">
        <f t="shared" si="39"/>
        <v>#N/A</v>
      </c>
      <c r="Z172" s="15" t="e">
        <f t="shared" si="42"/>
        <v>#N/A</v>
      </c>
      <c r="AA172" s="15" t="e">
        <f t="shared" si="43"/>
        <v>#N/A</v>
      </c>
      <c r="AB172" s="22"/>
      <c r="AC172" s="4"/>
      <c r="AD172" s="3">
        <f t="shared" si="35"/>
        <v>0</v>
      </c>
      <c r="AE172" s="3" t="e">
        <f t="shared" si="44"/>
        <v>#N/A</v>
      </c>
      <c r="AF172" t="e">
        <f t="shared" si="45"/>
        <v>#N/A</v>
      </c>
      <c r="AG172" t="e">
        <f t="shared" si="46"/>
        <v>#N/A</v>
      </c>
    </row>
  </sheetData>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dimension ref="A1:AG172"/>
  <sheetViews>
    <sheetView workbookViewId="0">
      <pane xSplit="5" ySplit="2" topLeftCell="P120" activePane="bottomRight" state="frozen"/>
      <selection pane="topRight" activeCell="F1" sqref="F1"/>
      <selection pane="bottomLeft" activeCell="A3" sqref="A3"/>
      <selection pane="bottomRight" activeCell="D147" sqref="D147:AG172"/>
    </sheetView>
  </sheetViews>
  <sheetFormatPr defaultRowHeight="12.75"/>
  <cols>
    <col min="1" max="1" width="18.42578125" customWidth="1"/>
    <col min="3" max="3" width="3.85546875" customWidth="1"/>
    <col min="22" max="22" width="10.28515625" bestFit="1" customWidth="1"/>
    <col min="29" max="29" width="12.42578125" customWidth="1"/>
    <col min="30" max="30" width="17.28515625" customWidth="1"/>
  </cols>
  <sheetData>
    <row r="1" spans="1:33">
      <c r="F1" s="2" t="s">
        <v>302</v>
      </c>
      <c r="I1" s="2" t="s">
        <v>305</v>
      </c>
    </row>
    <row r="2" spans="1:33" ht="42" customHeight="1">
      <c r="A2" s="13" t="s">
        <v>301</v>
      </c>
      <c r="D2" t="s">
        <v>4</v>
      </c>
      <c r="E2" s="2" t="s">
        <v>28</v>
      </c>
      <c r="F2" s="2" t="s">
        <v>303</v>
      </c>
      <c r="G2" s="2" t="s">
        <v>1</v>
      </c>
      <c r="H2" s="2"/>
      <c r="I2" s="2" t="s">
        <v>17</v>
      </c>
      <c r="J2" s="2" t="s">
        <v>18</v>
      </c>
      <c r="K2" s="2" t="s">
        <v>5</v>
      </c>
      <c r="L2" s="2" t="s">
        <v>19</v>
      </c>
      <c r="M2" s="2" t="s">
        <v>1</v>
      </c>
      <c r="N2" s="2" t="s">
        <v>14</v>
      </c>
      <c r="O2" s="2" t="s">
        <v>13</v>
      </c>
      <c r="P2" s="2" t="s">
        <v>15</v>
      </c>
      <c r="Q2" s="2" t="s">
        <v>30</v>
      </c>
      <c r="R2" s="2" t="s">
        <v>37</v>
      </c>
      <c r="S2" s="2" t="s">
        <v>43</v>
      </c>
      <c r="T2" s="2" t="s">
        <v>44</v>
      </c>
      <c r="U2" s="2" t="s">
        <v>36</v>
      </c>
      <c r="V2" s="2" t="s">
        <v>35</v>
      </c>
      <c r="W2" s="2" t="s">
        <v>25</v>
      </c>
      <c r="X2" s="2" t="s">
        <v>26</v>
      </c>
      <c r="Y2" s="2" t="s">
        <v>327</v>
      </c>
      <c r="Z2" s="2" t="s">
        <v>322</v>
      </c>
      <c r="AA2" s="2" t="s">
        <v>323</v>
      </c>
      <c r="AB2" s="2"/>
      <c r="AC2" s="2"/>
      <c r="AD2" s="13" t="s">
        <v>304</v>
      </c>
      <c r="AE2" s="13" t="s">
        <v>306</v>
      </c>
      <c r="AF2" s="13" t="s">
        <v>307</v>
      </c>
      <c r="AG2" s="13" t="s">
        <v>308</v>
      </c>
    </row>
    <row r="3" spans="1:33">
      <c r="A3" t="s">
        <v>2</v>
      </c>
      <c r="B3">
        <f>CHARACTERIZE!$N$6</f>
        <v>1</v>
      </c>
      <c r="D3">
        <v>0</v>
      </c>
      <c r="E3">
        <v>0</v>
      </c>
      <c r="F3" s="14"/>
      <c r="G3" s="14"/>
      <c r="H3" s="20"/>
      <c r="I3" s="14">
        <v>0</v>
      </c>
      <c r="J3" s="14">
        <v>0</v>
      </c>
      <c r="K3" s="14">
        <v>0</v>
      </c>
      <c r="L3" s="14">
        <v>0</v>
      </c>
      <c r="M3" s="14">
        <v>0</v>
      </c>
      <c r="N3" s="14">
        <v>0</v>
      </c>
      <c r="O3" s="14">
        <v>0</v>
      </c>
      <c r="P3" s="14">
        <v>0</v>
      </c>
      <c r="Q3" s="16">
        <f>IF(T3=0,0,CEILING(CHARACTERIZE!$E$3/T3,1))</f>
        <v>0</v>
      </c>
      <c r="R3" s="17">
        <f>ROUND(Q3*J3/CHARACTERIZE!$M$3, PREFERENCES!$D$5)</f>
        <v>0</v>
      </c>
      <c r="S3" s="16">
        <f>Q3*T3</f>
        <v>0</v>
      </c>
      <c r="T3" s="18">
        <f>ROUND(K3*CHARACTERIZE!$I$3,PREFERENCES!$D$6)</f>
        <v>0</v>
      </c>
      <c r="U3" s="15">
        <f>IF(R3=0,0,ROUND(S3/R3,PREFERENCES!$D$7))</f>
        <v>0</v>
      </c>
      <c r="V3" s="19">
        <f>Q3*$B$6</f>
        <v>0</v>
      </c>
      <c r="W3" s="15">
        <v>0</v>
      </c>
      <c r="X3" s="15">
        <v>0</v>
      </c>
      <c r="Y3" s="23">
        <v>0</v>
      </c>
      <c r="Z3" s="15">
        <v>0</v>
      </c>
      <c r="AA3" s="15">
        <v>0</v>
      </c>
      <c r="AB3" s="22"/>
      <c r="AC3" s="4"/>
      <c r="AD3">
        <v>0</v>
      </c>
    </row>
    <row r="4" spans="1:33">
      <c r="A4" t="s">
        <v>0</v>
      </c>
      <c r="B4">
        <f>CHARACTERIZE!$N$7</f>
        <v>1</v>
      </c>
      <c r="D4">
        <v>1</v>
      </c>
      <c r="E4" s="3">
        <v>0.01</v>
      </c>
      <c r="F4" s="17">
        <f>IF($E4&lt;$B$19,0,IF($E4&gt;$B$20,0,$B$27*$E4^3+$B$28*$E4^2+$B$29*$E4+$B$30+$B$16))</f>
        <v>0</v>
      </c>
      <c r="G4" s="17">
        <f t="shared" ref="G4:G67" si="0">IF($E4&lt;$B$19,0,IF($E4&gt;$B$20,0,$B$22*$E4^3+$B$23*$E4^2+$B$24*$E4+$B$25))</f>
        <v>0</v>
      </c>
      <c r="H4" s="21"/>
      <c r="I4" s="14" t="e">
        <f>IF(AD4=0,NA(),ROUND(AG4,PREFERENCES!$D$4))</f>
        <v>#N/A</v>
      </c>
      <c r="J4" s="14" t="e">
        <f>ROUND(E4*AG4,PREFERENCES!$D$5)</f>
        <v>#N/A</v>
      </c>
      <c r="K4" s="14" t="e">
        <f>IF(AD4=0,NA(),ROUND(AF4,PREFERENCES!$D$6))</f>
        <v>#N/A</v>
      </c>
      <c r="L4" s="14" t="e">
        <f>IF(J4=0,NA(),ROUND(AF4/J4,PREFERENCES!$D$7))</f>
        <v>#N/A</v>
      </c>
      <c r="M4" s="17" t="e">
        <f t="shared" ref="M4:M67" si="1">IF(AD4=0,NA(),ROUND((G4*AE4),3))</f>
        <v>#N/A</v>
      </c>
      <c r="N4" s="14" t="e">
        <f>ROUND(IF($B$6=0,NA(),AF4/$B$6),PREFERENCES!$D$8)</f>
        <v>#N/A</v>
      </c>
      <c r="O4" s="14" t="e">
        <f>ROUND(IF(OR(AF4=0,$B$6=0),NA(),$B$6/AF4),PREFERENCES!$D$9)</f>
        <v>#N/A</v>
      </c>
      <c r="P4" s="14" t="e">
        <f>ROUND(IF(OR(AF4=0,$B$6=0),NA(),$B$6/AF4*100),PREFERENCES!$D$10)</f>
        <v>#N/A</v>
      </c>
      <c r="Q4" s="16" t="e">
        <f>IF((AF4*CHARACTERIZE!$I$3)=0,0,CEILING(CHARACTERIZE!$E$3/(AF4*CHARACTERIZE!$I$3),1)*$B$7)</f>
        <v>#N/A</v>
      </c>
      <c r="R4" s="17" t="e">
        <f>ROUND(Q4*E4*AG4/CHARACTERIZE!$M$3/$B$7, PREFERENCES!$D$5)</f>
        <v>#N/A</v>
      </c>
      <c r="S4" s="16" t="e">
        <f>ROUND(Q4*AF4*CHARACTERIZE!$I$3/$B$7,PREFERENCES!$D$6)</f>
        <v>#N/A</v>
      </c>
      <c r="T4" s="18" t="e">
        <f>ROUND(S4/Q4,PREFERENCES!$D$6)</f>
        <v>#N/A</v>
      </c>
      <c r="U4" s="15" t="e">
        <f>IF(R4=0,0,ROUND((AF4*CHARACTERIZE!$I$3)/(E4*AG4/CHARACTERIZE!$M$3),PREFERENCES!$D$7))</f>
        <v>#N/A</v>
      </c>
      <c r="V4" s="19" t="e">
        <f t="shared" ref="V4:V67" si="2">Q4*$B$6/$B$7</f>
        <v>#N/A</v>
      </c>
      <c r="W4" s="15" t="e">
        <f t="shared" ref="W4:W50" si="3">IF(AD4=0,NA(),ROUND(CHOOSE($B$39,$B$9,$B$9+AD4*$B$35,$B$13+AD4*($B$10+$B$11+$B$35+$B$12),$B$14+AD4*$B$35,$B$15),1))</f>
        <v>#N/A</v>
      </c>
      <c r="X4" s="15" t="e">
        <f t="shared" ref="X4:X50" si="4">IF(AE4=0,NA(),ROUND(CHOOSE($B$39,$B$9-AD4*$B$35,$B$9,$B$13+AD4*($B$12+$B$10+$B$11),$B$14,$B$15-AD4*$B$35),1))</f>
        <v>#N/A</v>
      </c>
      <c r="Y4" s="23" t="e">
        <f t="shared" ref="Y4:Y67" si="5">IF(AF4=0,NA(),ROUND(CHOOSE($B$39,NA(),NA(),NA(),($B$14-$B$13)/J4,($B$15-$B$13)/($B$7*AD4)-($B$35/$B$7)-($B$10/$B$7)-$B$11),2))</f>
        <v>#N/A</v>
      </c>
      <c r="Z4" s="15" t="e">
        <f t="shared" ref="Z4:Z67" si="6">IF(AF4=0,NA(),ROUND(CHOOSE($B$39,NA(),NA(),NA(),EXP((LN(Y4/175.54))/-0.941),EXP((LN(Y4/175.54))/-0.941)),1))</f>
        <v>#N/A</v>
      </c>
      <c r="AA4" s="15" t="e">
        <f t="shared" ref="AA4:AA67" si="7">IF(AG4=0,NA(),ROUND(CHOOSE($B$39,NA(),NA(),NA(),Z4*645.16*0.0393700787,Z4*645.16*0.0393700787),0))</f>
        <v>#N/A</v>
      </c>
      <c r="AB4" s="22"/>
      <c r="AC4" s="4"/>
      <c r="AD4" s="3">
        <f>IF(F4=0,0,E4*(F4+($B$9-$B$33)*$B$34))</f>
        <v>0</v>
      </c>
      <c r="AE4" s="3" t="e">
        <f>1+(W4-$B$33)*$B$32</f>
        <v>#N/A</v>
      </c>
      <c r="AF4" t="e">
        <f>G4*AE4*$B$5*$B$7</f>
        <v>#N/A</v>
      </c>
      <c r="AG4" t="e">
        <f>(F4+(W4-$B$33)*$B$34)*$B$7</f>
        <v>#N/A</v>
      </c>
    </row>
    <row r="5" spans="1:33">
      <c r="A5" t="s">
        <v>5</v>
      </c>
      <c r="B5">
        <f>CHARACTERIZE!$P$7</f>
        <v>0</v>
      </c>
      <c r="D5">
        <v>2</v>
      </c>
      <c r="E5" s="3">
        <v>1.2E-2</v>
      </c>
      <c r="F5" s="17">
        <f t="shared" ref="F5:F68" si="8">IF($E5&lt;$B$19,0,IF($E5&gt;$B$20,0,$B$27*$E5^3+$B$28*$E5^2+$B$29*$E5+$B$30+$B$16))</f>
        <v>0</v>
      </c>
      <c r="G5" s="17">
        <f t="shared" si="0"/>
        <v>0</v>
      </c>
      <c r="H5" s="21"/>
      <c r="I5" s="14" t="e">
        <f>IF(AD5=0,NA(),ROUND(AG5,PREFERENCES!$D$4))</f>
        <v>#N/A</v>
      </c>
      <c r="J5" s="14" t="e">
        <f>ROUND(E5*AG5,PREFERENCES!$D$5)</f>
        <v>#N/A</v>
      </c>
      <c r="K5" s="14" t="e">
        <f>IF(AD5=0,NA(),ROUND(AF5,PREFERENCES!$D$6))</f>
        <v>#N/A</v>
      </c>
      <c r="L5" s="14" t="e">
        <f>IF(J5=0,NA(),ROUND(AF5/J5,PREFERENCES!$D$7))</f>
        <v>#N/A</v>
      </c>
      <c r="M5" s="17" t="e">
        <f t="shared" si="1"/>
        <v>#N/A</v>
      </c>
      <c r="N5" s="14" t="e">
        <f>ROUND(IF($B$6=0,NA(),AF5/$B$6),PREFERENCES!$D$8)</f>
        <v>#N/A</v>
      </c>
      <c r="O5" s="14" t="e">
        <f>ROUND(IF(OR(K5=0,$B$6=0),NA(),$B$6/K5),PREFERENCES!$D$9)</f>
        <v>#N/A</v>
      </c>
      <c r="P5" s="14" t="e">
        <f>ROUND(IF(OR(K5=0,$B$6=0),NA(),$B$6/K5*100),PREFERENCES!$D$10)</f>
        <v>#N/A</v>
      </c>
      <c r="Q5" s="16" t="e">
        <f>IF((AF5*CHARACTERIZE!$I$3)=0,0,CEILING(CHARACTERIZE!$E$3/(AF5*CHARACTERIZE!$I$3),1)*$B$7)</f>
        <v>#N/A</v>
      </c>
      <c r="R5" s="17" t="e">
        <f>ROUND(Q5*E5*AG5/CHARACTERIZE!$M$3/$B$7, PREFERENCES!$D$5)</f>
        <v>#N/A</v>
      </c>
      <c r="S5" s="16" t="e">
        <f>ROUND(Q5*AF5*CHARACTERIZE!$I$3/$B$7,PREFERENCES!$D$6)</f>
        <v>#N/A</v>
      </c>
      <c r="T5" s="18" t="e">
        <f>ROUND(S5/Q5,PREFERENCES!$D$6)</f>
        <v>#N/A</v>
      </c>
      <c r="U5" s="15" t="e">
        <f>IF(R5=0,0,ROUND((AF5*CHARACTERIZE!$I$3)/(E5*AG5/CHARACTERIZE!$M$3),PREFERENCES!$D$7))</f>
        <v>#N/A</v>
      </c>
      <c r="V5" s="19" t="e">
        <f t="shared" si="2"/>
        <v>#N/A</v>
      </c>
      <c r="W5" s="15" t="e">
        <f t="shared" si="3"/>
        <v>#N/A</v>
      </c>
      <c r="X5" s="15" t="e">
        <f t="shared" si="4"/>
        <v>#N/A</v>
      </c>
      <c r="Y5" s="23" t="e">
        <f t="shared" si="5"/>
        <v>#N/A</v>
      </c>
      <c r="Z5" s="15" t="e">
        <f t="shared" si="6"/>
        <v>#N/A</v>
      </c>
      <c r="AA5" s="15" t="e">
        <f t="shared" si="7"/>
        <v>#N/A</v>
      </c>
      <c r="AB5" s="22"/>
      <c r="AC5" s="4"/>
      <c r="AD5" s="3">
        <f t="shared" ref="AD5:AD68" si="9">IF(F5=0,0,E5*(F5+($B$9-$B$33)*$B$34))</f>
        <v>0</v>
      </c>
      <c r="AE5" s="3" t="e">
        <f t="shared" ref="AE5:AE68" si="10">1+(W5-$B$33)*$B$32</f>
        <v>#N/A</v>
      </c>
      <c r="AF5" t="e">
        <f t="shared" ref="AF5:AF68" si="11">G5*AE5*$B$5*$B$7</f>
        <v>#N/A</v>
      </c>
      <c r="AG5" t="e">
        <f t="shared" ref="AG5:AG68" si="12">(F5+(W5-$B$33)*$B$34)*$B$7</f>
        <v>#N/A</v>
      </c>
    </row>
    <row r="6" spans="1:33">
      <c r="A6" t="s">
        <v>12</v>
      </c>
      <c r="B6" s="6">
        <f>CHARACTERIZE!$N$8*$B$7</f>
        <v>0</v>
      </c>
      <c r="D6">
        <v>3</v>
      </c>
      <c r="E6" s="3">
        <v>1.4E-2</v>
      </c>
      <c r="F6" s="17">
        <f t="shared" si="8"/>
        <v>0</v>
      </c>
      <c r="G6" s="17">
        <f t="shared" si="0"/>
        <v>0</v>
      </c>
      <c r="H6" s="21"/>
      <c r="I6" s="14" t="e">
        <f>IF(AD6=0,NA(),ROUND(AG6,PREFERENCES!$D$4))</f>
        <v>#N/A</v>
      </c>
      <c r="J6" s="14" t="e">
        <f>ROUND(E6*AG6,PREFERENCES!$D$5)</f>
        <v>#N/A</v>
      </c>
      <c r="K6" s="14" t="e">
        <f>IF(AD6=0,NA(),ROUND(AF6,PREFERENCES!$D$6))</f>
        <v>#N/A</v>
      </c>
      <c r="L6" s="14" t="e">
        <f>IF(J6=0,NA(),ROUND(AF6/J6,PREFERENCES!$D$7))</f>
        <v>#N/A</v>
      </c>
      <c r="M6" s="17" t="e">
        <f t="shared" si="1"/>
        <v>#N/A</v>
      </c>
      <c r="N6" s="14" t="e">
        <f>ROUND(IF($B$6=0,NA(),AF6/$B$6),PREFERENCES!$D$8)</f>
        <v>#N/A</v>
      </c>
      <c r="O6" s="14" t="e">
        <f>ROUND(IF(OR(K6=0,$B$6=0),NA(),$B$6/K6),PREFERENCES!$D$9)</f>
        <v>#N/A</v>
      </c>
      <c r="P6" s="14" t="e">
        <f>ROUND(IF(OR(K6=0,$B$6=0),NA(),$B$6/K6*100),PREFERENCES!$D$10)</f>
        <v>#N/A</v>
      </c>
      <c r="Q6" s="16" t="e">
        <f>IF((AF6*CHARACTERIZE!$I$3)=0,0,CEILING(CHARACTERIZE!$E$3/(AF6*CHARACTERIZE!$I$3),1)*$B$7)</f>
        <v>#N/A</v>
      </c>
      <c r="R6" s="17" t="e">
        <f>ROUND(Q6*E6*AG6/CHARACTERIZE!$M$3/$B$7, PREFERENCES!$D$5)</f>
        <v>#N/A</v>
      </c>
      <c r="S6" s="16" t="e">
        <f>ROUND(Q6*AF6*CHARACTERIZE!$I$3/$B$7,PREFERENCES!$D$6)</f>
        <v>#N/A</v>
      </c>
      <c r="T6" s="18" t="e">
        <f>ROUND(S6/Q6,PREFERENCES!$D$6)</f>
        <v>#N/A</v>
      </c>
      <c r="U6" s="15" t="e">
        <f>IF(R6=0,0,ROUND((AF6*CHARACTERIZE!$I$3)/(E6*AG6/CHARACTERIZE!$M$3),PREFERENCES!$D$7))</f>
        <v>#N/A</v>
      </c>
      <c r="V6" s="19" t="e">
        <f t="shared" si="2"/>
        <v>#N/A</v>
      </c>
      <c r="W6" s="15" t="e">
        <f t="shared" si="3"/>
        <v>#N/A</v>
      </c>
      <c r="X6" s="15" t="e">
        <f t="shared" si="4"/>
        <v>#N/A</v>
      </c>
      <c r="Y6" s="23" t="e">
        <f t="shared" si="5"/>
        <v>#N/A</v>
      </c>
      <c r="Z6" s="15" t="e">
        <f t="shared" si="6"/>
        <v>#N/A</v>
      </c>
      <c r="AA6" s="15" t="e">
        <f t="shared" si="7"/>
        <v>#N/A</v>
      </c>
      <c r="AB6" s="22"/>
      <c r="AC6" s="4"/>
      <c r="AD6" s="3">
        <f t="shared" si="9"/>
        <v>0</v>
      </c>
      <c r="AE6" s="3" t="e">
        <f t="shared" si="10"/>
        <v>#N/A</v>
      </c>
      <c r="AF6" t="e">
        <f t="shared" si="11"/>
        <v>#N/A</v>
      </c>
      <c r="AG6" t="e">
        <f t="shared" si="12"/>
        <v>#N/A</v>
      </c>
    </row>
    <row r="7" spans="1:33">
      <c r="A7" t="s">
        <v>256</v>
      </c>
      <c r="B7">
        <f>CHARACTERIZE!$P$9</f>
        <v>1</v>
      </c>
      <c r="C7" s="6"/>
      <c r="D7">
        <v>4</v>
      </c>
      <c r="E7" s="3">
        <v>1.6E-2</v>
      </c>
      <c r="F7" s="17">
        <f t="shared" si="8"/>
        <v>0</v>
      </c>
      <c r="G7" s="17">
        <f t="shared" si="0"/>
        <v>0</v>
      </c>
      <c r="H7" s="21"/>
      <c r="I7" s="14" t="e">
        <f>IF(AD7=0,NA(),ROUND(AG7,PREFERENCES!$D$4))</f>
        <v>#N/A</v>
      </c>
      <c r="J7" s="14" t="e">
        <f>ROUND(E7*AG7,PREFERENCES!$D$5)</f>
        <v>#N/A</v>
      </c>
      <c r="K7" s="14" t="e">
        <f>IF(AD7=0,NA(),ROUND(AF7,PREFERENCES!$D$6))</f>
        <v>#N/A</v>
      </c>
      <c r="L7" s="14" t="e">
        <f>IF(J7=0,NA(),ROUND(AF7/J7,PREFERENCES!$D$7))</f>
        <v>#N/A</v>
      </c>
      <c r="M7" s="17" t="e">
        <f t="shared" si="1"/>
        <v>#N/A</v>
      </c>
      <c r="N7" s="14" t="e">
        <f>ROUND(IF($B$6=0,NA(),AF7/$B$6),PREFERENCES!$D$8)</f>
        <v>#N/A</v>
      </c>
      <c r="O7" s="14" t="e">
        <f>ROUND(IF(OR(K7=0,$B$6=0),NA(),$B$6/K7),PREFERENCES!$D$9)</f>
        <v>#N/A</v>
      </c>
      <c r="P7" s="14" t="e">
        <f>ROUND(IF(OR(K7=0,$B$6=0),NA(),$B$6/K7*100),PREFERENCES!$D$10)</f>
        <v>#N/A</v>
      </c>
      <c r="Q7" s="16" t="e">
        <f>IF((AF7*CHARACTERIZE!$I$3)=0,0,CEILING(CHARACTERIZE!$E$3/(AF7*CHARACTERIZE!$I$3),1)*$B$7)</f>
        <v>#N/A</v>
      </c>
      <c r="R7" s="17" t="e">
        <f>ROUND(Q7*E7*AG7/CHARACTERIZE!$M$3/$B$7, PREFERENCES!$D$5)</f>
        <v>#N/A</v>
      </c>
      <c r="S7" s="16" t="e">
        <f>ROUND(Q7*AF7*CHARACTERIZE!$I$3/$B$7,PREFERENCES!$D$6)</f>
        <v>#N/A</v>
      </c>
      <c r="T7" s="18" t="e">
        <f>ROUND(S7/Q7,PREFERENCES!$D$6)</f>
        <v>#N/A</v>
      </c>
      <c r="U7" s="15" t="e">
        <f>IF(R7=0,0,ROUND((AF7*CHARACTERIZE!$I$3)/(E7*AG7/CHARACTERIZE!$M$3),PREFERENCES!$D$7))</f>
        <v>#N/A</v>
      </c>
      <c r="V7" s="19" t="e">
        <f t="shared" si="2"/>
        <v>#N/A</v>
      </c>
      <c r="W7" s="15" t="e">
        <f t="shared" si="3"/>
        <v>#N/A</v>
      </c>
      <c r="X7" s="15" t="e">
        <f t="shared" si="4"/>
        <v>#N/A</v>
      </c>
      <c r="Y7" s="23" t="e">
        <f t="shared" si="5"/>
        <v>#N/A</v>
      </c>
      <c r="Z7" s="15" t="e">
        <f t="shared" si="6"/>
        <v>#N/A</v>
      </c>
      <c r="AA7" s="15" t="e">
        <f t="shared" si="7"/>
        <v>#N/A</v>
      </c>
      <c r="AB7" s="22"/>
      <c r="AC7" s="4"/>
      <c r="AD7" s="3">
        <f t="shared" si="9"/>
        <v>0</v>
      </c>
      <c r="AE7" s="3" t="e">
        <f t="shared" si="10"/>
        <v>#N/A</v>
      </c>
      <c r="AF7" t="e">
        <f t="shared" si="11"/>
        <v>#N/A</v>
      </c>
      <c r="AG7" t="e">
        <f t="shared" si="12"/>
        <v>#N/A</v>
      </c>
    </row>
    <row r="8" spans="1:33">
      <c r="A8" s="10" t="s">
        <v>257</v>
      </c>
      <c r="B8">
        <f>CHARACTERIZE!$O$8</f>
        <v>2</v>
      </c>
      <c r="D8">
        <v>5</v>
      </c>
      <c r="E8" s="3">
        <v>1.7999999999999999E-2</v>
      </c>
      <c r="F8" s="17">
        <f t="shared" si="8"/>
        <v>0</v>
      </c>
      <c r="G8" s="17">
        <f t="shared" si="0"/>
        <v>0</v>
      </c>
      <c r="H8" s="21"/>
      <c r="I8" s="14" t="e">
        <f>IF(AD8=0,NA(),ROUND(AG8,PREFERENCES!$D$4))</f>
        <v>#N/A</v>
      </c>
      <c r="J8" s="14" t="e">
        <f>ROUND(E8*AG8,PREFERENCES!$D$5)</f>
        <v>#N/A</v>
      </c>
      <c r="K8" s="14" t="e">
        <f>IF(AD8=0,NA(),ROUND(AF8,PREFERENCES!$D$6))</f>
        <v>#N/A</v>
      </c>
      <c r="L8" s="14" t="e">
        <f>IF(J8=0,NA(),ROUND(AF8/J8,PREFERENCES!$D$7))</f>
        <v>#N/A</v>
      </c>
      <c r="M8" s="17" t="e">
        <f t="shared" si="1"/>
        <v>#N/A</v>
      </c>
      <c r="N8" s="14" t="e">
        <f>ROUND(IF($B$6=0,NA(),AF8/$B$6),PREFERENCES!$D$8)</f>
        <v>#N/A</v>
      </c>
      <c r="O8" s="14" t="e">
        <f>ROUND(IF(OR(K8=0,$B$6=0),NA(),$B$6/K8),PREFERENCES!$D$9)</f>
        <v>#N/A</v>
      </c>
      <c r="P8" s="14" t="e">
        <f>ROUND(IF(OR(K8=0,$B$6=0),NA(),$B$6/K8*100),PREFERENCES!$D$10)</f>
        <v>#N/A</v>
      </c>
      <c r="Q8" s="16" t="e">
        <f>IF((AF8*CHARACTERIZE!$I$3)=0,0,CEILING(CHARACTERIZE!$E$3/(AF8*CHARACTERIZE!$I$3),1)*$B$7)</f>
        <v>#N/A</v>
      </c>
      <c r="R8" s="17" t="e">
        <f>ROUND(Q8*E8*AG8/CHARACTERIZE!$M$3/$B$7, PREFERENCES!$D$5)</f>
        <v>#N/A</v>
      </c>
      <c r="S8" s="16" t="e">
        <f>ROUND(Q8*AF8*CHARACTERIZE!$I$3/$B$7,PREFERENCES!$D$6)</f>
        <v>#N/A</v>
      </c>
      <c r="T8" s="18" t="e">
        <f>ROUND(S8/Q8,PREFERENCES!$D$6)</f>
        <v>#N/A</v>
      </c>
      <c r="U8" s="15" t="e">
        <f>IF(R8=0,0,ROUND((AF8*CHARACTERIZE!$I$3)/(E8*AG8/CHARACTERIZE!$M$3),PREFERENCES!$D$7))</f>
        <v>#N/A</v>
      </c>
      <c r="V8" s="19" t="e">
        <f t="shared" si="2"/>
        <v>#N/A</v>
      </c>
      <c r="W8" s="15" t="e">
        <f t="shared" si="3"/>
        <v>#N/A</v>
      </c>
      <c r="X8" s="15" t="e">
        <f t="shared" si="4"/>
        <v>#N/A</v>
      </c>
      <c r="Y8" s="23" t="e">
        <f t="shared" si="5"/>
        <v>#N/A</v>
      </c>
      <c r="Z8" s="15" t="e">
        <f t="shared" si="6"/>
        <v>#N/A</v>
      </c>
      <c r="AA8" s="15" t="e">
        <f t="shared" si="7"/>
        <v>#N/A</v>
      </c>
      <c r="AB8" s="22"/>
      <c r="AC8" s="4"/>
      <c r="AD8" s="3">
        <f t="shared" si="9"/>
        <v>0</v>
      </c>
      <c r="AE8" s="3" t="e">
        <f t="shared" si="10"/>
        <v>#N/A</v>
      </c>
      <c r="AF8" t="e">
        <f t="shared" si="11"/>
        <v>#N/A</v>
      </c>
      <c r="AG8" t="e">
        <f t="shared" si="12"/>
        <v>#N/A</v>
      </c>
    </row>
    <row r="9" spans="1:33">
      <c r="A9" s="10" t="s">
        <v>258</v>
      </c>
      <c r="B9" s="9">
        <f>CHARACTERIZE!$P$8</f>
        <v>25</v>
      </c>
      <c r="D9">
        <v>6</v>
      </c>
      <c r="E9" s="3">
        <v>0.02</v>
      </c>
      <c r="F9" s="17">
        <f t="shared" si="8"/>
        <v>0</v>
      </c>
      <c r="G9" s="17">
        <f t="shared" si="0"/>
        <v>0</v>
      </c>
      <c r="H9" s="21"/>
      <c r="I9" s="14" t="e">
        <f>IF(AD9=0,NA(),ROUND(AG9,PREFERENCES!$D$4))</f>
        <v>#N/A</v>
      </c>
      <c r="J9" s="14" t="e">
        <f>ROUND(E9*AG9,PREFERENCES!$D$5)</f>
        <v>#N/A</v>
      </c>
      <c r="K9" s="14" t="e">
        <f>IF(AD9=0,NA(),ROUND(AF9,PREFERENCES!$D$6))</f>
        <v>#N/A</v>
      </c>
      <c r="L9" s="14" t="e">
        <f>IF(J9=0,NA(),ROUND(AF9/J9,PREFERENCES!$D$7))</f>
        <v>#N/A</v>
      </c>
      <c r="M9" s="17" t="e">
        <f t="shared" si="1"/>
        <v>#N/A</v>
      </c>
      <c r="N9" s="14" t="e">
        <f>ROUND(IF($B$6=0,NA(),AF9/$B$6),PREFERENCES!$D$8)</f>
        <v>#N/A</v>
      </c>
      <c r="O9" s="14" t="e">
        <f>ROUND(IF(OR(K9=0,$B$6=0),NA(),$B$6/K9),PREFERENCES!$D$9)</f>
        <v>#N/A</v>
      </c>
      <c r="P9" s="14" t="e">
        <f>ROUND(IF(OR(K9=0,$B$6=0),NA(),$B$6/K9*100),PREFERENCES!$D$10)</f>
        <v>#N/A</v>
      </c>
      <c r="Q9" s="16" t="e">
        <f>IF((AF9*CHARACTERIZE!$I$3)=0,0,CEILING(CHARACTERIZE!$E$3/(AF9*CHARACTERIZE!$I$3),1)*$B$7)</f>
        <v>#N/A</v>
      </c>
      <c r="R9" s="17" t="e">
        <f>ROUND(Q9*E9*AG9/CHARACTERIZE!$M$3/$B$7, PREFERENCES!$D$5)</f>
        <v>#N/A</v>
      </c>
      <c r="S9" s="16" t="e">
        <f>ROUND(Q9*AF9*CHARACTERIZE!$I$3/$B$7,PREFERENCES!$D$6)</f>
        <v>#N/A</v>
      </c>
      <c r="T9" s="18" t="e">
        <f>ROUND(S9/Q9,PREFERENCES!$D$6)</f>
        <v>#N/A</v>
      </c>
      <c r="U9" s="15" t="e">
        <f>IF(R9=0,0,ROUND((AF9*CHARACTERIZE!$I$3)/(E9*AG9/CHARACTERIZE!$M$3),PREFERENCES!$D$7))</f>
        <v>#N/A</v>
      </c>
      <c r="V9" s="19" t="e">
        <f t="shared" si="2"/>
        <v>#N/A</v>
      </c>
      <c r="W9" s="15" t="e">
        <f t="shared" si="3"/>
        <v>#N/A</v>
      </c>
      <c r="X9" s="15" t="e">
        <f t="shared" si="4"/>
        <v>#N/A</v>
      </c>
      <c r="Y9" s="23" t="e">
        <f t="shared" si="5"/>
        <v>#N/A</v>
      </c>
      <c r="Z9" s="15" t="e">
        <f t="shared" si="6"/>
        <v>#N/A</v>
      </c>
      <c r="AA9" s="15" t="e">
        <f t="shared" si="7"/>
        <v>#N/A</v>
      </c>
      <c r="AB9" s="22"/>
      <c r="AC9" s="4"/>
      <c r="AD9" s="3">
        <f t="shared" si="9"/>
        <v>0</v>
      </c>
      <c r="AE9" s="3" t="e">
        <f t="shared" si="10"/>
        <v>#N/A</v>
      </c>
      <c r="AF9" t="e">
        <f t="shared" si="11"/>
        <v>#N/A</v>
      </c>
      <c r="AG9" t="e">
        <f t="shared" si="12"/>
        <v>#N/A</v>
      </c>
    </row>
    <row r="10" spans="1:33">
      <c r="A10" s="10" t="s">
        <v>313</v>
      </c>
      <c r="B10" s="12">
        <f>CHARACTERIZE!U3</f>
        <v>4</v>
      </c>
      <c r="D10">
        <v>7</v>
      </c>
      <c r="E10" s="3">
        <v>2.1999999999999999E-2</v>
      </c>
      <c r="F10" s="17">
        <f t="shared" si="8"/>
        <v>0</v>
      </c>
      <c r="G10" s="17">
        <f t="shared" si="0"/>
        <v>0</v>
      </c>
      <c r="H10" s="21"/>
      <c r="I10" s="14" t="e">
        <f>IF(AD10=0,NA(),ROUND(AG10,PREFERENCES!$D$4))</f>
        <v>#N/A</v>
      </c>
      <c r="J10" s="14" t="e">
        <f>ROUND(E10*AG10,PREFERENCES!$D$5)</f>
        <v>#N/A</v>
      </c>
      <c r="K10" s="14" t="e">
        <f>IF(AD10=0,NA(),ROUND(AF10,PREFERENCES!$D$6))</f>
        <v>#N/A</v>
      </c>
      <c r="L10" s="14" t="e">
        <f>IF(J10=0,NA(),ROUND(AF10/J10,PREFERENCES!$D$7))</f>
        <v>#N/A</v>
      </c>
      <c r="M10" s="17" t="e">
        <f t="shared" si="1"/>
        <v>#N/A</v>
      </c>
      <c r="N10" s="14" t="e">
        <f>ROUND(IF($B$6=0,NA(),AF10/$B$6),PREFERENCES!$D$8)</f>
        <v>#N/A</v>
      </c>
      <c r="O10" s="14" t="e">
        <f>ROUND(IF(OR(K10=0,$B$6=0),NA(),$B$6/K10),PREFERENCES!$D$9)</f>
        <v>#N/A</v>
      </c>
      <c r="P10" s="14" t="e">
        <f>ROUND(IF(OR(K10=0,$B$6=0),NA(),$B$6/K10*100),PREFERENCES!$D$10)</f>
        <v>#N/A</v>
      </c>
      <c r="Q10" s="16" t="e">
        <f>IF((AF10*CHARACTERIZE!$I$3)=0,0,CEILING(CHARACTERIZE!$E$3/(AF10*CHARACTERIZE!$I$3),1)*$B$7)</f>
        <v>#N/A</v>
      </c>
      <c r="R10" s="17" t="e">
        <f>ROUND(Q10*E10*AG10/CHARACTERIZE!$M$3/$B$7, PREFERENCES!$D$5)</f>
        <v>#N/A</v>
      </c>
      <c r="S10" s="16" t="e">
        <f>ROUND(Q10*AF10*CHARACTERIZE!$I$3/$B$7,PREFERENCES!$D$6)</f>
        <v>#N/A</v>
      </c>
      <c r="T10" s="18" t="e">
        <f>ROUND(S10/Q10,PREFERENCES!$D$6)</f>
        <v>#N/A</v>
      </c>
      <c r="U10" s="15" t="e">
        <f>IF(R10=0,0,ROUND((AF10*CHARACTERIZE!$I$3)/(E10*AG10/CHARACTERIZE!$M$3),PREFERENCES!$D$7))</f>
        <v>#N/A</v>
      </c>
      <c r="V10" s="19" t="e">
        <f t="shared" si="2"/>
        <v>#N/A</v>
      </c>
      <c r="W10" s="15" t="e">
        <f t="shared" si="3"/>
        <v>#N/A</v>
      </c>
      <c r="X10" s="15" t="e">
        <f t="shared" si="4"/>
        <v>#N/A</v>
      </c>
      <c r="Y10" s="23" t="e">
        <f t="shared" si="5"/>
        <v>#N/A</v>
      </c>
      <c r="Z10" s="15" t="e">
        <f t="shared" si="6"/>
        <v>#N/A</v>
      </c>
      <c r="AA10" s="15" t="e">
        <f t="shared" si="7"/>
        <v>#N/A</v>
      </c>
      <c r="AB10" s="22"/>
      <c r="AC10" s="4"/>
      <c r="AD10" s="3">
        <f t="shared" si="9"/>
        <v>0</v>
      </c>
      <c r="AE10" s="3" t="e">
        <f t="shared" si="10"/>
        <v>#N/A</v>
      </c>
      <c r="AF10" t="e">
        <f t="shared" si="11"/>
        <v>#N/A</v>
      </c>
      <c r="AG10" t="e">
        <f t="shared" si="12"/>
        <v>#N/A</v>
      </c>
    </row>
    <row r="11" spans="1:33">
      <c r="A11" s="10" t="s">
        <v>314</v>
      </c>
      <c r="B11" s="12">
        <f>CHARACTERIZE!U4</f>
        <v>1</v>
      </c>
      <c r="C11" s="9"/>
      <c r="D11">
        <v>8</v>
      </c>
      <c r="E11" s="3">
        <v>2.4E-2</v>
      </c>
      <c r="F11" s="17">
        <f t="shared" si="8"/>
        <v>0</v>
      </c>
      <c r="G11" s="17">
        <f t="shared" si="0"/>
        <v>0</v>
      </c>
      <c r="H11" s="21"/>
      <c r="I11" s="14" t="e">
        <f>IF(AD11=0,NA(),ROUND(AG11,PREFERENCES!$D$4))</f>
        <v>#N/A</v>
      </c>
      <c r="J11" s="14" t="e">
        <f>ROUND(E11*AG11,PREFERENCES!$D$5)</f>
        <v>#N/A</v>
      </c>
      <c r="K11" s="14" t="e">
        <f>IF(AD11=0,NA(),ROUND(AF11,PREFERENCES!$D$6))</f>
        <v>#N/A</v>
      </c>
      <c r="L11" s="14" t="e">
        <f>IF(J11=0,NA(),ROUND(AF11/J11,PREFERENCES!$D$7))</f>
        <v>#N/A</v>
      </c>
      <c r="M11" s="17" t="e">
        <f t="shared" si="1"/>
        <v>#N/A</v>
      </c>
      <c r="N11" s="14" t="e">
        <f>ROUND(IF($B$6=0,NA(),AF11/$B$6),PREFERENCES!$D$8)</f>
        <v>#N/A</v>
      </c>
      <c r="O11" s="14" t="e">
        <f>ROUND(IF(OR(K11=0,$B$6=0),NA(),$B$6/K11),PREFERENCES!$D$9)</f>
        <v>#N/A</v>
      </c>
      <c r="P11" s="14" t="e">
        <f>ROUND(IF(OR(K11=0,$B$6=0),NA(),$B$6/K11*100),PREFERENCES!$D$10)</f>
        <v>#N/A</v>
      </c>
      <c r="Q11" s="16" t="e">
        <f>IF((AF11*CHARACTERIZE!$I$3)=0,0,CEILING(CHARACTERIZE!$E$3/(AF11*CHARACTERIZE!$I$3),1)*$B$7)</f>
        <v>#N/A</v>
      </c>
      <c r="R11" s="17" t="e">
        <f>ROUND(Q11*E11*AG11/CHARACTERIZE!$M$3/$B$7, PREFERENCES!$D$5)</f>
        <v>#N/A</v>
      </c>
      <c r="S11" s="16" t="e">
        <f>ROUND(Q11*AF11*CHARACTERIZE!$I$3/$B$7,PREFERENCES!$D$6)</f>
        <v>#N/A</v>
      </c>
      <c r="T11" s="18" t="e">
        <f>ROUND(S11/Q11,PREFERENCES!$D$6)</f>
        <v>#N/A</v>
      </c>
      <c r="U11" s="15" t="e">
        <f>IF(R11=0,0,ROUND((AF11*CHARACTERIZE!$I$3)/(E11*AG11/CHARACTERIZE!$M$3),PREFERENCES!$D$7))</f>
        <v>#N/A</v>
      </c>
      <c r="V11" s="19" t="e">
        <f t="shared" si="2"/>
        <v>#N/A</v>
      </c>
      <c r="W11" s="15" t="e">
        <f t="shared" si="3"/>
        <v>#N/A</v>
      </c>
      <c r="X11" s="15" t="e">
        <f t="shared" si="4"/>
        <v>#N/A</v>
      </c>
      <c r="Y11" s="23" t="e">
        <f t="shared" si="5"/>
        <v>#N/A</v>
      </c>
      <c r="Z11" s="15" t="e">
        <f t="shared" si="6"/>
        <v>#N/A</v>
      </c>
      <c r="AA11" s="15" t="e">
        <f t="shared" si="7"/>
        <v>#N/A</v>
      </c>
      <c r="AB11" s="22"/>
      <c r="AC11" s="4"/>
      <c r="AD11" s="3">
        <f t="shared" si="9"/>
        <v>0</v>
      </c>
      <c r="AE11" s="3" t="e">
        <f t="shared" si="10"/>
        <v>#N/A</v>
      </c>
      <c r="AF11" t="e">
        <f t="shared" si="11"/>
        <v>#N/A</v>
      </c>
      <c r="AG11" t="e">
        <f t="shared" si="12"/>
        <v>#N/A</v>
      </c>
    </row>
    <row r="12" spans="1:33">
      <c r="A12" s="10" t="s">
        <v>315</v>
      </c>
      <c r="B12" s="12">
        <f>CHARACTERIZE!U5</f>
        <v>2</v>
      </c>
      <c r="D12">
        <v>9</v>
      </c>
      <c r="E12" s="3">
        <v>2.5999999999999999E-2</v>
      </c>
      <c r="F12" s="17">
        <f t="shared" si="8"/>
        <v>0</v>
      </c>
      <c r="G12" s="17">
        <f t="shared" si="0"/>
        <v>0</v>
      </c>
      <c r="H12" s="21"/>
      <c r="I12" s="14" t="e">
        <f>IF(AD12=0,NA(),ROUND(AG12,PREFERENCES!$D$4))</f>
        <v>#N/A</v>
      </c>
      <c r="J12" s="14" t="e">
        <f>ROUND(E12*AG12,PREFERENCES!$D$5)</f>
        <v>#N/A</v>
      </c>
      <c r="K12" s="14" t="e">
        <f>IF(AD12=0,NA(),ROUND(AF12,PREFERENCES!$D$6))</f>
        <v>#N/A</v>
      </c>
      <c r="L12" s="14" t="e">
        <f>IF(J12=0,NA(),ROUND(AF12/J12,PREFERENCES!$D$7))</f>
        <v>#N/A</v>
      </c>
      <c r="M12" s="17" t="e">
        <f t="shared" si="1"/>
        <v>#N/A</v>
      </c>
      <c r="N12" s="14" t="e">
        <f>ROUND(IF($B$6=0,NA(),AF12/$B$6),PREFERENCES!$D$8)</f>
        <v>#N/A</v>
      </c>
      <c r="O12" s="14" t="e">
        <f>ROUND(IF(OR(K12=0,$B$6=0),NA(),$B$6/K12),PREFERENCES!$D$9)</f>
        <v>#N/A</v>
      </c>
      <c r="P12" s="14" t="e">
        <f>ROUND(IF(OR(K12=0,$B$6=0),NA(),$B$6/K12*100),PREFERENCES!$D$10)</f>
        <v>#N/A</v>
      </c>
      <c r="Q12" s="16" t="e">
        <f>IF((AF12*CHARACTERIZE!$I$3)=0,0,CEILING(CHARACTERIZE!$E$3/(AF12*CHARACTERIZE!$I$3),1)*$B$7)</f>
        <v>#N/A</v>
      </c>
      <c r="R12" s="17" t="e">
        <f>ROUND(Q12*E12*AG12/CHARACTERIZE!$M$3/$B$7, PREFERENCES!$D$5)</f>
        <v>#N/A</v>
      </c>
      <c r="S12" s="16" t="e">
        <f>ROUND(Q12*AF12*CHARACTERIZE!$I$3/$B$7,PREFERENCES!$D$6)</f>
        <v>#N/A</v>
      </c>
      <c r="T12" s="18" t="e">
        <f>ROUND(S12/Q12,PREFERENCES!$D$6)</f>
        <v>#N/A</v>
      </c>
      <c r="U12" s="15" t="e">
        <f>IF(R12=0,0,ROUND((AF12*CHARACTERIZE!$I$3)/(E12*AG12/CHARACTERIZE!$M$3),PREFERENCES!$D$7))</f>
        <v>#N/A</v>
      </c>
      <c r="V12" s="19" t="e">
        <f t="shared" si="2"/>
        <v>#N/A</v>
      </c>
      <c r="W12" s="15" t="e">
        <f t="shared" si="3"/>
        <v>#N/A</v>
      </c>
      <c r="X12" s="15" t="e">
        <f t="shared" si="4"/>
        <v>#N/A</v>
      </c>
      <c r="Y12" s="23" t="e">
        <f t="shared" si="5"/>
        <v>#N/A</v>
      </c>
      <c r="Z12" s="15" t="e">
        <f t="shared" si="6"/>
        <v>#N/A</v>
      </c>
      <c r="AA12" s="15" t="e">
        <f t="shared" si="7"/>
        <v>#N/A</v>
      </c>
      <c r="AB12" s="22"/>
      <c r="AC12" s="4"/>
      <c r="AD12" s="3">
        <f t="shared" si="9"/>
        <v>0</v>
      </c>
      <c r="AE12" s="3" t="e">
        <f t="shared" si="10"/>
        <v>#N/A</v>
      </c>
      <c r="AF12" t="e">
        <f t="shared" si="11"/>
        <v>#N/A</v>
      </c>
      <c r="AG12" t="e">
        <f t="shared" si="12"/>
        <v>#N/A</v>
      </c>
    </row>
    <row r="13" spans="1:33">
      <c r="A13" s="10" t="s">
        <v>316</v>
      </c>
      <c r="B13" s="12">
        <f>CHARACTERIZE!U7</f>
        <v>0</v>
      </c>
      <c r="D13">
        <v>10</v>
      </c>
      <c r="E13" s="3">
        <v>2.8000000000000001E-2</v>
      </c>
      <c r="F13" s="17">
        <f t="shared" si="8"/>
        <v>0</v>
      </c>
      <c r="G13" s="17">
        <f t="shared" si="0"/>
        <v>0</v>
      </c>
      <c r="H13" s="21"/>
      <c r="I13" s="14" t="e">
        <f>IF(AD13=0,NA(),ROUND(AG13,PREFERENCES!$D$4))</f>
        <v>#N/A</v>
      </c>
      <c r="J13" s="14" t="e">
        <f>ROUND(E13*AG13,PREFERENCES!$D$5)</f>
        <v>#N/A</v>
      </c>
      <c r="K13" s="14" t="e">
        <f>IF(AD13=0,NA(),ROUND(AF13,PREFERENCES!$D$6))</f>
        <v>#N/A</v>
      </c>
      <c r="L13" s="14" t="e">
        <f>IF(J13=0,NA(),ROUND(AF13/J13,PREFERENCES!$D$7))</f>
        <v>#N/A</v>
      </c>
      <c r="M13" s="17" t="e">
        <f t="shared" si="1"/>
        <v>#N/A</v>
      </c>
      <c r="N13" s="14" t="e">
        <f>ROUND(IF($B$6=0,NA(),AF13/$B$6),PREFERENCES!$D$8)</f>
        <v>#N/A</v>
      </c>
      <c r="O13" s="14" t="e">
        <f>ROUND(IF(OR(K13=0,$B$6=0),NA(),$B$6/K13),PREFERENCES!$D$9)</f>
        <v>#N/A</v>
      </c>
      <c r="P13" s="14" t="e">
        <f>ROUND(IF(OR(K13=0,$B$6=0),NA(),$B$6/K13*100),PREFERENCES!$D$10)</f>
        <v>#N/A</v>
      </c>
      <c r="Q13" s="16" t="e">
        <f>IF((AF13*CHARACTERIZE!$I$3)=0,0,CEILING(CHARACTERIZE!$E$3/(AF13*CHARACTERIZE!$I$3),1)*$B$7)</f>
        <v>#N/A</v>
      </c>
      <c r="R13" s="17" t="e">
        <f>ROUND(Q13*E13*AG13/CHARACTERIZE!$M$3/$B$7, PREFERENCES!$D$5)</f>
        <v>#N/A</v>
      </c>
      <c r="S13" s="16" t="e">
        <f>ROUND(Q13*AF13*CHARACTERIZE!$I$3/$B$7,PREFERENCES!$D$6)</f>
        <v>#N/A</v>
      </c>
      <c r="T13" s="18" t="e">
        <f>ROUND(S13/Q13,PREFERENCES!$D$6)</f>
        <v>#N/A</v>
      </c>
      <c r="U13" s="15" t="e">
        <f>IF(R13=0,0,ROUND((AF13*CHARACTERIZE!$I$3)/(E13*AG13/CHARACTERIZE!$M$3),PREFERENCES!$D$7))</f>
        <v>#N/A</v>
      </c>
      <c r="V13" s="19" t="e">
        <f t="shared" si="2"/>
        <v>#N/A</v>
      </c>
      <c r="W13" s="15" t="e">
        <f t="shared" si="3"/>
        <v>#N/A</v>
      </c>
      <c r="X13" s="15" t="e">
        <f t="shared" si="4"/>
        <v>#N/A</v>
      </c>
      <c r="Y13" s="23" t="e">
        <f t="shared" si="5"/>
        <v>#N/A</v>
      </c>
      <c r="Z13" s="15" t="e">
        <f t="shared" si="6"/>
        <v>#N/A</v>
      </c>
      <c r="AA13" s="15" t="e">
        <f t="shared" si="7"/>
        <v>#N/A</v>
      </c>
      <c r="AB13" s="22"/>
      <c r="AC13" s="4"/>
      <c r="AD13" s="3">
        <f t="shared" si="9"/>
        <v>0</v>
      </c>
      <c r="AE13" s="3" t="e">
        <f t="shared" si="10"/>
        <v>#N/A</v>
      </c>
      <c r="AF13" t="e">
        <f t="shared" si="11"/>
        <v>#N/A</v>
      </c>
      <c r="AG13" t="e">
        <f t="shared" si="12"/>
        <v>#N/A</v>
      </c>
    </row>
    <row r="14" spans="1:33">
      <c r="A14" s="10" t="s">
        <v>329</v>
      </c>
      <c r="B14" s="9">
        <f>CHARACTERIZE!U8</f>
        <v>0</v>
      </c>
      <c r="C14" s="9"/>
      <c r="D14">
        <v>11</v>
      </c>
      <c r="E14" s="3">
        <v>0.03</v>
      </c>
      <c r="F14" s="17">
        <f t="shared" si="8"/>
        <v>0</v>
      </c>
      <c r="G14" s="17">
        <f t="shared" si="0"/>
        <v>0</v>
      </c>
      <c r="H14" s="21"/>
      <c r="I14" s="14" t="e">
        <f>IF(AD14=0,NA(),ROUND(AG14,PREFERENCES!$D$4))</f>
        <v>#N/A</v>
      </c>
      <c r="J14" s="14" t="e">
        <f>ROUND(E14*AG14,PREFERENCES!$D$5)</f>
        <v>#N/A</v>
      </c>
      <c r="K14" s="14" t="e">
        <f>IF(AD14=0,NA(),ROUND(AF14,PREFERENCES!$D$6))</f>
        <v>#N/A</v>
      </c>
      <c r="L14" s="14" t="e">
        <f>IF(J14=0,NA(),ROUND(AF14/J14,PREFERENCES!$D$7))</f>
        <v>#N/A</v>
      </c>
      <c r="M14" s="17" t="e">
        <f t="shared" si="1"/>
        <v>#N/A</v>
      </c>
      <c r="N14" s="14" t="e">
        <f>ROUND(IF($B$6=0,NA(),AF14/$B$6),PREFERENCES!$D$8)</f>
        <v>#N/A</v>
      </c>
      <c r="O14" s="14" t="e">
        <f>ROUND(IF(OR(K14=0,$B$6=0),NA(),$B$6/K14),PREFERENCES!$D$9)</f>
        <v>#N/A</v>
      </c>
      <c r="P14" s="14" t="e">
        <f>ROUND(IF(OR(K14=0,$B$6=0),NA(),$B$6/K14*100),PREFERENCES!$D$10)</f>
        <v>#N/A</v>
      </c>
      <c r="Q14" s="16" t="e">
        <f>IF((AF14*CHARACTERIZE!$I$3)=0,0,CEILING(CHARACTERIZE!$E$3/(AF14*CHARACTERIZE!$I$3),1)*$B$7)</f>
        <v>#N/A</v>
      </c>
      <c r="R14" s="17" t="e">
        <f>ROUND(Q14*E14*AG14/CHARACTERIZE!$M$3/$B$7, PREFERENCES!$D$5)</f>
        <v>#N/A</v>
      </c>
      <c r="S14" s="16" t="e">
        <f>ROUND(Q14*AF14*CHARACTERIZE!$I$3/$B$7,PREFERENCES!$D$6)</f>
        <v>#N/A</v>
      </c>
      <c r="T14" s="18" t="e">
        <f>ROUND(S14/Q14,PREFERENCES!$D$6)</f>
        <v>#N/A</v>
      </c>
      <c r="U14" s="15" t="e">
        <f>IF(R14=0,0,ROUND((AF14*CHARACTERIZE!$I$3)/(E14*AG14/CHARACTERIZE!$M$3),PREFERENCES!$D$7))</f>
        <v>#N/A</v>
      </c>
      <c r="V14" s="19" t="e">
        <f t="shared" si="2"/>
        <v>#N/A</v>
      </c>
      <c r="W14" s="15" t="e">
        <f t="shared" si="3"/>
        <v>#N/A</v>
      </c>
      <c r="X14" s="15" t="e">
        <f t="shared" si="4"/>
        <v>#N/A</v>
      </c>
      <c r="Y14" s="23" t="e">
        <f t="shared" si="5"/>
        <v>#N/A</v>
      </c>
      <c r="Z14" s="15" t="e">
        <f t="shared" si="6"/>
        <v>#N/A</v>
      </c>
      <c r="AA14" s="15" t="e">
        <f t="shared" si="7"/>
        <v>#N/A</v>
      </c>
      <c r="AB14" s="22"/>
      <c r="AC14" s="4"/>
      <c r="AD14" s="3">
        <f t="shared" si="9"/>
        <v>0</v>
      </c>
      <c r="AE14" s="3" t="e">
        <f t="shared" si="10"/>
        <v>#N/A</v>
      </c>
      <c r="AF14" t="e">
        <f t="shared" si="11"/>
        <v>#N/A</v>
      </c>
      <c r="AG14" t="e">
        <f t="shared" si="12"/>
        <v>#N/A</v>
      </c>
    </row>
    <row r="15" spans="1:33">
      <c r="A15" s="10" t="s">
        <v>320</v>
      </c>
      <c r="B15" s="9">
        <f>CHARACTERIZE!U9</f>
        <v>0</v>
      </c>
      <c r="D15">
        <v>12</v>
      </c>
      <c r="E15" s="3">
        <v>3.2000000000000001E-2</v>
      </c>
      <c r="F15" s="17">
        <f t="shared" si="8"/>
        <v>0</v>
      </c>
      <c r="G15" s="17">
        <f t="shared" si="0"/>
        <v>0</v>
      </c>
      <c r="H15" s="21"/>
      <c r="I15" s="14" t="e">
        <f>IF(AD15=0,NA(),ROUND(AG15,PREFERENCES!$D$4))</f>
        <v>#N/A</v>
      </c>
      <c r="J15" s="14" t="e">
        <f>ROUND(E15*AG15,PREFERENCES!$D$5)</f>
        <v>#N/A</v>
      </c>
      <c r="K15" s="14" t="e">
        <f>IF(AD15=0,NA(),ROUND(AF15,PREFERENCES!$D$6))</f>
        <v>#N/A</v>
      </c>
      <c r="L15" s="14" t="e">
        <f>IF(J15=0,NA(),ROUND(AF15/J15,PREFERENCES!$D$7))</f>
        <v>#N/A</v>
      </c>
      <c r="M15" s="17" t="e">
        <f t="shared" si="1"/>
        <v>#N/A</v>
      </c>
      <c r="N15" s="14" t="e">
        <f>ROUND(IF($B$6=0,NA(),AF15/$B$6),PREFERENCES!$D$8)</f>
        <v>#N/A</v>
      </c>
      <c r="O15" s="14" t="e">
        <f>ROUND(IF(OR(K15=0,$B$6=0),NA(),$B$6/K15),PREFERENCES!$D$9)</f>
        <v>#N/A</v>
      </c>
      <c r="P15" s="14" t="e">
        <f>ROUND(IF(OR(K15=0,$B$6=0),NA(),$B$6/K15*100),PREFERENCES!$D$10)</f>
        <v>#N/A</v>
      </c>
      <c r="Q15" s="16" t="e">
        <f>IF((AF15*CHARACTERIZE!$I$3)=0,0,CEILING(CHARACTERIZE!$E$3/(AF15*CHARACTERIZE!$I$3),1)*$B$7)</f>
        <v>#N/A</v>
      </c>
      <c r="R15" s="17" t="e">
        <f>ROUND(Q15*E15*AG15/CHARACTERIZE!$M$3/$B$7, PREFERENCES!$D$5)</f>
        <v>#N/A</v>
      </c>
      <c r="S15" s="16" t="e">
        <f>ROUND(Q15*AF15*CHARACTERIZE!$I$3/$B$7,PREFERENCES!$D$6)</f>
        <v>#N/A</v>
      </c>
      <c r="T15" s="18" t="e">
        <f>ROUND(S15/Q15,PREFERENCES!$D$6)</f>
        <v>#N/A</v>
      </c>
      <c r="U15" s="15" t="e">
        <f>IF(R15=0,0,ROUND((AF15*CHARACTERIZE!$I$3)/(E15*AG15/CHARACTERIZE!$M$3),PREFERENCES!$D$7))</f>
        <v>#N/A</v>
      </c>
      <c r="V15" s="19" t="e">
        <f t="shared" si="2"/>
        <v>#N/A</v>
      </c>
      <c r="W15" s="15" t="e">
        <f t="shared" si="3"/>
        <v>#N/A</v>
      </c>
      <c r="X15" s="15" t="e">
        <f t="shared" si="4"/>
        <v>#N/A</v>
      </c>
      <c r="Y15" s="23" t="e">
        <f t="shared" si="5"/>
        <v>#N/A</v>
      </c>
      <c r="Z15" s="15" t="e">
        <f t="shared" si="6"/>
        <v>#N/A</v>
      </c>
      <c r="AA15" s="15" t="e">
        <f t="shared" si="7"/>
        <v>#N/A</v>
      </c>
      <c r="AB15" s="22"/>
      <c r="AC15" s="4"/>
      <c r="AD15" s="3">
        <f t="shared" si="9"/>
        <v>0</v>
      </c>
      <c r="AE15" s="3" t="e">
        <f t="shared" si="10"/>
        <v>#N/A</v>
      </c>
      <c r="AF15" t="e">
        <f t="shared" si="11"/>
        <v>#N/A</v>
      </c>
      <c r="AG15" t="e">
        <f t="shared" si="12"/>
        <v>#N/A</v>
      </c>
    </row>
    <row r="16" spans="1:33">
      <c r="A16" s="10" t="s">
        <v>525</v>
      </c>
      <c r="B16">
        <f>CHARACTERIZE!N9</f>
        <v>0</v>
      </c>
      <c r="D16">
        <v>13</v>
      </c>
      <c r="E16" s="3">
        <v>3.4000000000000002E-2</v>
      </c>
      <c r="F16" s="17">
        <f t="shared" si="8"/>
        <v>0</v>
      </c>
      <c r="G16" s="17">
        <f t="shared" si="0"/>
        <v>0</v>
      </c>
      <c r="H16" s="21"/>
      <c r="I16" s="14" t="e">
        <f>IF(AD16=0,NA(),ROUND(AG16,PREFERENCES!$D$4))</f>
        <v>#N/A</v>
      </c>
      <c r="J16" s="14" t="e">
        <f>ROUND(E16*AG16,PREFERENCES!$D$5)</f>
        <v>#N/A</v>
      </c>
      <c r="K16" s="14" t="e">
        <f>IF(AD16=0,NA(),ROUND(AF16,PREFERENCES!$D$6))</f>
        <v>#N/A</v>
      </c>
      <c r="L16" s="14" t="e">
        <f>IF(J16=0,NA(),ROUND(AF16/J16,PREFERENCES!$D$7))</f>
        <v>#N/A</v>
      </c>
      <c r="M16" s="17" t="e">
        <f t="shared" si="1"/>
        <v>#N/A</v>
      </c>
      <c r="N16" s="14" t="e">
        <f>ROUND(IF($B$6=0,NA(),AF16/$B$6),PREFERENCES!$D$8)</f>
        <v>#N/A</v>
      </c>
      <c r="O16" s="14" t="e">
        <f>ROUND(IF(OR(K16=0,$B$6=0),NA(),$B$6/K16),PREFERENCES!$D$9)</f>
        <v>#N/A</v>
      </c>
      <c r="P16" s="14" t="e">
        <f>ROUND(IF(OR(K16=0,$B$6=0),NA(),$B$6/K16*100),PREFERENCES!$D$10)</f>
        <v>#N/A</v>
      </c>
      <c r="Q16" s="16" t="e">
        <f>IF((AF16*CHARACTERIZE!$I$3)=0,0,CEILING(CHARACTERIZE!$E$3/(AF16*CHARACTERIZE!$I$3),1)*$B$7)</f>
        <v>#N/A</v>
      </c>
      <c r="R16" s="17" t="e">
        <f>ROUND(Q16*E16*AG16/CHARACTERIZE!$M$3/$B$7, PREFERENCES!$D$5)</f>
        <v>#N/A</v>
      </c>
      <c r="S16" s="16" t="e">
        <f>ROUND(Q16*AF16*CHARACTERIZE!$I$3/$B$7,PREFERENCES!$D$6)</f>
        <v>#N/A</v>
      </c>
      <c r="T16" s="18" t="e">
        <f>ROUND(S16/Q16,PREFERENCES!$D$6)</f>
        <v>#N/A</v>
      </c>
      <c r="U16" s="15" t="e">
        <f>IF(R16=0,0,ROUND((AF16*CHARACTERIZE!$I$3)/(E16*AG16/CHARACTERIZE!$M$3),PREFERENCES!$D$7))</f>
        <v>#N/A</v>
      </c>
      <c r="V16" s="19" t="e">
        <f t="shared" si="2"/>
        <v>#N/A</v>
      </c>
      <c r="W16" s="15" t="e">
        <f t="shared" si="3"/>
        <v>#N/A</v>
      </c>
      <c r="X16" s="15" t="e">
        <f t="shared" si="4"/>
        <v>#N/A</v>
      </c>
      <c r="Y16" s="23" t="e">
        <f t="shared" si="5"/>
        <v>#N/A</v>
      </c>
      <c r="Z16" s="15" t="e">
        <f t="shared" si="6"/>
        <v>#N/A</v>
      </c>
      <c r="AA16" s="15" t="e">
        <f t="shared" si="7"/>
        <v>#N/A</v>
      </c>
      <c r="AB16" s="22"/>
      <c r="AC16" s="4"/>
      <c r="AD16" s="3">
        <f t="shared" si="9"/>
        <v>0</v>
      </c>
      <c r="AE16" s="3" t="e">
        <f t="shared" si="10"/>
        <v>#N/A</v>
      </c>
      <c r="AF16" t="e">
        <f t="shared" si="11"/>
        <v>#N/A</v>
      </c>
      <c r="AG16" t="e">
        <f t="shared" si="12"/>
        <v>#N/A</v>
      </c>
    </row>
    <row r="17" spans="1:33">
      <c r="A17" s="48" t="s">
        <v>373</v>
      </c>
      <c r="B17" s="49"/>
      <c r="C17" s="49"/>
      <c r="D17">
        <v>14</v>
      </c>
      <c r="E17" s="3">
        <v>3.5999999999999997E-2</v>
      </c>
      <c r="F17" s="17">
        <f t="shared" si="8"/>
        <v>0</v>
      </c>
      <c r="G17" s="17">
        <f t="shared" si="0"/>
        <v>0</v>
      </c>
      <c r="H17" s="21"/>
      <c r="I17" s="14" t="e">
        <f>IF(AD17=0,NA(),ROUND(AG17,PREFERENCES!$D$4))</f>
        <v>#N/A</v>
      </c>
      <c r="J17" s="14" t="e">
        <f>ROUND(E17*AG17,PREFERENCES!$D$5)</f>
        <v>#N/A</v>
      </c>
      <c r="K17" s="14" t="e">
        <f>IF(AD17=0,NA(),ROUND(AF17,PREFERENCES!$D$6))</f>
        <v>#N/A</v>
      </c>
      <c r="L17" s="14" t="e">
        <f>IF(J17=0,NA(),ROUND(AF17/J17,PREFERENCES!$D$7))</f>
        <v>#N/A</v>
      </c>
      <c r="M17" s="17" t="e">
        <f t="shared" si="1"/>
        <v>#N/A</v>
      </c>
      <c r="N17" s="14" t="e">
        <f>ROUND(IF($B$6=0,NA(),AF17/$B$6),PREFERENCES!$D$8)</f>
        <v>#N/A</v>
      </c>
      <c r="O17" s="14" t="e">
        <f>ROUND(IF(OR(K17=0,$B$6=0),NA(),$B$6/K17),PREFERENCES!$D$9)</f>
        <v>#N/A</v>
      </c>
      <c r="P17" s="14" t="e">
        <f>ROUND(IF(OR(K17=0,$B$6=0),NA(),$B$6/K17*100),PREFERENCES!$D$10)</f>
        <v>#N/A</v>
      </c>
      <c r="Q17" s="16" t="e">
        <f>IF((AF17*CHARACTERIZE!$I$3)=0,0,CEILING(CHARACTERIZE!$E$3/(AF17*CHARACTERIZE!$I$3),1)*$B$7)</f>
        <v>#N/A</v>
      </c>
      <c r="R17" s="17" t="e">
        <f>ROUND(Q17*E17*AG17/CHARACTERIZE!$M$3/$B$7, PREFERENCES!$D$5)</f>
        <v>#N/A</v>
      </c>
      <c r="S17" s="16" t="e">
        <f>ROUND(Q17*AF17*CHARACTERIZE!$I$3/$B$7,PREFERENCES!$D$6)</f>
        <v>#N/A</v>
      </c>
      <c r="T17" s="18" t="e">
        <f>ROUND(S17/Q17,PREFERENCES!$D$6)</f>
        <v>#N/A</v>
      </c>
      <c r="U17" s="15" t="e">
        <f>IF(R17=0,0,ROUND((AF17*CHARACTERIZE!$I$3)/(E17*AG17/CHARACTERIZE!$M$3),PREFERENCES!$D$7))</f>
        <v>#N/A</v>
      </c>
      <c r="V17" s="19" t="e">
        <f t="shared" si="2"/>
        <v>#N/A</v>
      </c>
      <c r="W17" s="15" t="e">
        <f t="shared" si="3"/>
        <v>#N/A</v>
      </c>
      <c r="X17" s="15" t="e">
        <f t="shared" si="4"/>
        <v>#N/A</v>
      </c>
      <c r="Y17" s="23" t="e">
        <f t="shared" si="5"/>
        <v>#N/A</v>
      </c>
      <c r="Z17" s="15" t="e">
        <f t="shared" si="6"/>
        <v>#N/A</v>
      </c>
      <c r="AA17" s="15" t="e">
        <f t="shared" si="7"/>
        <v>#N/A</v>
      </c>
      <c r="AB17" s="22"/>
      <c r="AC17" s="4"/>
      <c r="AD17" s="3">
        <f t="shared" si="9"/>
        <v>0</v>
      </c>
      <c r="AE17" s="3" t="e">
        <f t="shared" si="10"/>
        <v>#N/A</v>
      </c>
      <c r="AF17" t="e">
        <f t="shared" si="11"/>
        <v>#N/A</v>
      </c>
      <c r="AG17" t="e">
        <f t="shared" si="12"/>
        <v>#N/A</v>
      </c>
    </row>
    <row r="18" spans="1:33">
      <c r="A18" s="50" t="s">
        <v>28</v>
      </c>
      <c r="B18" s="49"/>
      <c r="C18" s="49"/>
      <c r="D18">
        <v>15</v>
      </c>
      <c r="E18" s="3">
        <v>3.7999999999999999E-2</v>
      </c>
      <c r="F18" s="17">
        <f t="shared" si="8"/>
        <v>0</v>
      </c>
      <c r="G18" s="17">
        <f t="shared" si="0"/>
        <v>0</v>
      </c>
      <c r="H18" s="21"/>
      <c r="I18" s="14" t="e">
        <f>IF(AD18=0,NA(),ROUND(AG18,PREFERENCES!$D$4))</f>
        <v>#N/A</v>
      </c>
      <c r="J18" s="14" t="e">
        <f>ROUND(E18*AG18,PREFERENCES!$D$5)</f>
        <v>#N/A</v>
      </c>
      <c r="K18" s="14" t="e">
        <f>IF(AD18=0,NA(),ROUND(AF18,PREFERENCES!$D$6))</f>
        <v>#N/A</v>
      </c>
      <c r="L18" s="14" t="e">
        <f>IF(J18=0,NA(),ROUND(AF18/J18,PREFERENCES!$D$7))</f>
        <v>#N/A</v>
      </c>
      <c r="M18" s="17" t="e">
        <f t="shared" si="1"/>
        <v>#N/A</v>
      </c>
      <c r="N18" s="14" t="e">
        <f>ROUND(IF($B$6=0,NA(),AF18/$B$6),PREFERENCES!$D$8)</f>
        <v>#N/A</v>
      </c>
      <c r="O18" s="14" t="e">
        <f>ROUND(IF(OR(K18=0,$B$6=0),NA(),$B$6/K18),PREFERENCES!$D$9)</f>
        <v>#N/A</v>
      </c>
      <c r="P18" s="14" t="e">
        <f>ROUND(IF(OR(K18=0,$B$6=0),NA(),$B$6/K18*100),PREFERENCES!$D$10)</f>
        <v>#N/A</v>
      </c>
      <c r="Q18" s="16" t="e">
        <f>IF((AF18*CHARACTERIZE!$I$3)=0,0,CEILING(CHARACTERIZE!$E$3/(AF18*CHARACTERIZE!$I$3),1)*$B$7)</f>
        <v>#N/A</v>
      </c>
      <c r="R18" s="17" t="e">
        <f>ROUND(Q18*E18*AG18/CHARACTERIZE!$M$3/$B$7, PREFERENCES!$D$5)</f>
        <v>#N/A</v>
      </c>
      <c r="S18" s="16" t="e">
        <f>ROUND(Q18*AF18*CHARACTERIZE!$I$3/$B$7,PREFERENCES!$D$6)</f>
        <v>#N/A</v>
      </c>
      <c r="T18" s="18" t="e">
        <f>ROUND(S18/Q18,PREFERENCES!$D$6)</f>
        <v>#N/A</v>
      </c>
      <c r="U18" s="15" t="e">
        <f>IF(R18=0,0,ROUND((AF18*CHARACTERIZE!$I$3)/(E18*AG18/CHARACTERIZE!$M$3),PREFERENCES!$D$7))</f>
        <v>#N/A</v>
      </c>
      <c r="V18" s="19" t="e">
        <f t="shared" si="2"/>
        <v>#N/A</v>
      </c>
      <c r="W18" s="15" t="e">
        <f t="shared" si="3"/>
        <v>#N/A</v>
      </c>
      <c r="X18" s="15" t="e">
        <f t="shared" si="4"/>
        <v>#N/A</v>
      </c>
      <c r="Y18" s="23" t="e">
        <f t="shared" si="5"/>
        <v>#N/A</v>
      </c>
      <c r="Z18" s="15" t="e">
        <f t="shared" si="6"/>
        <v>#N/A</v>
      </c>
      <c r="AA18" s="15" t="e">
        <f t="shared" si="7"/>
        <v>#N/A</v>
      </c>
      <c r="AB18" s="22"/>
      <c r="AC18" s="4"/>
      <c r="AD18" s="3">
        <f t="shared" si="9"/>
        <v>0</v>
      </c>
      <c r="AE18" s="3" t="e">
        <f t="shared" si="10"/>
        <v>#N/A</v>
      </c>
      <c r="AF18" t="e">
        <f t="shared" si="11"/>
        <v>#N/A</v>
      </c>
      <c r="AG18" t="e">
        <f t="shared" si="12"/>
        <v>#N/A</v>
      </c>
    </row>
    <row r="19" spans="1:33">
      <c r="A19" s="49" t="s">
        <v>348</v>
      </c>
      <c r="B19" s="51">
        <f>INDEX(Models!$G$3:$T$1963,$B$3*2-1,C19)</f>
        <v>0</v>
      </c>
      <c r="C19" s="49">
        <v>1</v>
      </c>
      <c r="D19">
        <v>16</v>
      </c>
      <c r="E19" s="3">
        <v>0.04</v>
      </c>
      <c r="F19" s="17">
        <f t="shared" si="8"/>
        <v>0</v>
      </c>
      <c r="G19" s="17">
        <f t="shared" si="0"/>
        <v>0</v>
      </c>
      <c r="H19" s="21"/>
      <c r="I19" s="14" t="e">
        <f>IF(AD19=0,NA(),ROUND(AG19,PREFERENCES!$D$4))</f>
        <v>#N/A</v>
      </c>
      <c r="J19" s="14" t="e">
        <f>ROUND(E19*AG19,PREFERENCES!$D$5)</f>
        <v>#N/A</v>
      </c>
      <c r="K19" s="14" t="e">
        <f>IF(AD19=0,NA(),ROUND(AF19,PREFERENCES!$D$6))</f>
        <v>#N/A</v>
      </c>
      <c r="L19" s="14" t="e">
        <f>IF(J19=0,NA(),ROUND(AF19/J19,PREFERENCES!$D$7))</f>
        <v>#N/A</v>
      </c>
      <c r="M19" s="17" t="e">
        <f t="shared" si="1"/>
        <v>#N/A</v>
      </c>
      <c r="N19" s="14" t="e">
        <f>ROUND(IF($B$6=0,NA(),AF19/$B$6),PREFERENCES!$D$8)</f>
        <v>#N/A</v>
      </c>
      <c r="O19" s="14" t="e">
        <f>ROUND(IF(OR(K19=0,$B$6=0),NA(),$B$6/K19),PREFERENCES!$D$9)</f>
        <v>#N/A</v>
      </c>
      <c r="P19" s="14" t="e">
        <f>ROUND(IF(OR(K19=0,$B$6=0),NA(),$B$6/K19*100),PREFERENCES!$D$10)</f>
        <v>#N/A</v>
      </c>
      <c r="Q19" s="16" t="e">
        <f>IF((AF19*CHARACTERIZE!$I$3)=0,0,CEILING(CHARACTERIZE!$E$3/(AF19*CHARACTERIZE!$I$3),1)*$B$7)</f>
        <v>#N/A</v>
      </c>
      <c r="R19" s="17" t="e">
        <f>ROUND(Q19*E19*AG19/CHARACTERIZE!$M$3/$B$7, PREFERENCES!$D$5)</f>
        <v>#N/A</v>
      </c>
      <c r="S19" s="16" t="e">
        <f>ROUND(Q19*AF19*CHARACTERIZE!$I$3/$B$7,PREFERENCES!$D$6)</f>
        <v>#N/A</v>
      </c>
      <c r="T19" s="18" t="e">
        <f>ROUND(S19/Q19,PREFERENCES!$D$6)</f>
        <v>#N/A</v>
      </c>
      <c r="U19" s="15" t="e">
        <f>IF(R19=0,0,ROUND((AF19*CHARACTERIZE!$I$3)/(E19*AG19/CHARACTERIZE!$M$3),PREFERENCES!$D$7))</f>
        <v>#N/A</v>
      </c>
      <c r="V19" s="19" t="e">
        <f t="shared" si="2"/>
        <v>#N/A</v>
      </c>
      <c r="W19" s="15" t="e">
        <f t="shared" si="3"/>
        <v>#N/A</v>
      </c>
      <c r="X19" s="15" t="e">
        <f t="shared" si="4"/>
        <v>#N/A</v>
      </c>
      <c r="Y19" s="23" t="e">
        <f t="shared" si="5"/>
        <v>#N/A</v>
      </c>
      <c r="Z19" s="15" t="e">
        <f t="shared" si="6"/>
        <v>#N/A</v>
      </c>
      <c r="AA19" s="15" t="e">
        <f t="shared" si="7"/>
        <v>#N/A</v>
      </c>
      <c r="AB19" s="22"/>
      <c r="AC19" s="4"/>
      <c r="AD19" s="3">
        <f t="shared" si="9"/>
        <v>0</v>
      </c>
      <c r="AE19" s="3" t="e">
        <f t="shared" si="10"/>
        <v>#N/A</v>
      </c>
      <c r="AF19" t="e">
        <f t="shared" si="11"/>
        <v>#N/A</v>
      </c>
      <c r="AG19" t="e">
        <f t="shared" si="12"/>
        <v>#N/A</v>
      </c>
    </row>
    <row r="20" spans="1:33">
      <c r="A20" s="49" t="s">
        <v>349</v>
      </c>
      <c r="B20" s="51">
        <f>INDEX(Models!$G$3:$T$1963,$B$3*2-1,C20)</f>
        <v>0</v>
      </c>
      <c r="C20" s="49">
        <v>2</v>
      </c>
      <c r="D20">
        <v>17</v>
      </c>
      <c r="E20" s="3">
        <v>4.2000000000000003E-2</v>
      </c>
      <c r="F20" s="17">
        <f t="shared" si="8"/>
        <v>0</v>
      </c>
      <c r="G20" s="17">
        <f t="shared" si="0"/>
        <v>0</v>
      </c>
      <c r="H20" s="21"/>
      <c r="I20" s="14" t="e">
        <f>IF(AD20=0,NA(),ROUND(AG20,PREFERENCES!$D$4))</f>
        <v>#N/A</v>
      </c>
      <c r="J20" s="14" t="e">
        <f>ROUND(E20*AG20,PREFERENCES!$D$5)</f>
        <v>#N/A</v>
      </c>
      <c r="K20" s="14" t="e">
        <f>IF(AD20=0,NA(),ROUND(AF20,PREFERENCES!$D$6))</f>
        <v>#N/A</v>
      </c>
      <c r="L20" s="14" t="e">
        <f>IF(J20=0,NA(),ROUND(AF20/J20,PREFERENCES!$D$7))</f>
        <v>#N/A</v>
      </c>
      <c r="M20" s="17" t="e">
        <f t="shared" si="1"/>
        <v>#N/A</v>
      </c>
      <c r="N20" s="14" t="e">
        <f>ROUND(IF($B$6=0,NA(),AF20/$B$6),PREFERENCES!$D$8)</f>
        <v>#N/A</v>
      </c>
      <c r="O20" s="14" t="e">
        <f>ROUND(IF(OR(K20=0,$B$6=0),NA(),$B$6/K20),PREFERENCES!$D$9)</f>
        <v>#N/A</v>
      </c>
      <c r="P20" s="14" t="e">
        <f>ROUND(IF(OR(K20=0,$B$6=0),NA(),$B$6/K20*100),PREFERENCES!$D$10)</f>
        <v>#N/A</v>
      </c>
      <c r="Q20" s="16" t="e">
        <f>IF((AF20*CHARACTERIZE!$I$3)=0,0,CEILING(CHARACTERIZE!$E$3/(AF20*CHARACTERIZE!$I$3),1)*$B$7)</f>
        <v>#N/A</v>
      </c>
      <c r="R20" s="17" t="e">
        <f>ROUND(Q20*E20*AG20/CHARACTERIZE!$M$3/$B$7, PREFERENCES!$D$5)</f>
        <v>#N/A</v>
      </c>
      <c r="S20" s="16" t="e">
        <f>ROUND(Q20*AF20*CHARACTERIZE!$I$3/$B$7,PREFERENCES!$D$6)</f>
        <v>#N/A</v>
      </c>
      <c r="T20" s="18" t="e">
        <f>ROUND(S20/Q20,PREFERENCES!$D$6)</f>
        <v>#N/A</v>
      </c>
      <c r="U20" s="15" t="e">
        <f>IF(R20=0,0,ROUND((AF20*CHARACTERIZE!$I$3)/(E20*AG20/CHARACTERIZE!$M$3),PREFERENCES!$D$7))</f>
        <v>#N/A</v>
      </c>
      <c r="V20" s="19" t="e">
        <f t="shared" si="2"/>
        <v>#N/A</v>
      </c>
      <c r="W20" s="15" t="e">
        <f t="shared" si="3"/>
        <v>#N/A</v>
      </c>
      <c r="X20" s="15" t="e">
        <f t="shared" si="4"/>
        <v>#N/A</v>
      </c>
      <c r="Y20" s="23" t="e">
        <f t="shared" si="5"/>
        <v>#N/A</v>
      </c>
      <c r="Z20" s="15" t="e">
        <f t="shared" si="6"/>
        <v>#N/A</v>
      </c>
      <c r="AA20" s="15" t="e">
        <f t="shared" si="7"/>
        <v>#N/A</v>
      </c>
      <c r="AB20" s="22"/>
      <c r="AC20" s="4"/>
      <c r="AD20" s="3">
        <f t="shared" si="9"/>
        <v>0</v>
      </c>
      <c r="AE20" s="3" t="e">
        <f t="shared" si="10"/>
        <v>#N/A</v>
      </c>
      <c r="AF20" t="e">
        <f t="shared" si="11"/>
        <v>#N/A</v>
      </c>
      <c r="AG20" t="e">
        <f t="shared" si="12"/>
        <v>#N/A</v>
      </c>
    </row>
    <row r="21" spans="1:33">
      <c r="A21" s="50" t="s">
        <v>1</v>
      </c>
      <c r="B21" s="49"/>
      <c r="C21" s="49"/>
      <c r="D21">
        <v>18</v>
      </c>
      <c r="E21" s="3">
        <v>4.3999999999999997E-2</v>
      </c>
      <c r="F21" s="17">
        <f t="shared" si="8"/>
        <v>0</v>
      </c>
      <c r="G21" s="17">
        <f t="shared" si="0"/>
        <v>0</v>
      </c>
      <c r="H21" s="21"/>
      <c r="I21" s="14" t="e">
        <f>IF(AD21=0,NA(),ROUND(AG21,PREFERENCES!$D$4))</f>
        <v>#N/A</v>
      </c>
      <c r="J21" s="14" t="e">
        <f>ROUND(E21*AG21,PREFERENCES!$D$5)</f>
        <v>#N/A</v>
      </c>
      <c r="K21" s="14" t="e">
        <f>IF(AD21=0,NA(),ROUND(AF21,PREFERENCES!$D$6))</f>
        <v>#N/A</v>
      </c>
      <c r="L21" s="14" t="e">
        <f>IF(J21=0,NA(),ROUND(AF21/J21,PREFERENCES!$D$7))</f>
        <v>#N/A</v>
      </c>
      <c r="M21" s="17" t="e">
        <f t="shared" si="1"/>
        <v>#N/A</v>
      </c>
      <c r="N21" s="14" t="e">
        <f>ROUND(IF($B$6=0,NA(),AF21/$B$6),PREFERENCES!$D$8)</f>
        <v>#N/A</v>
      </c>
      <c r="O21" s="14" t="e">
        <f>ROUND(IF(OR(K21=0,$B$6=0),NA(),$B$6/K21),PREFERENCES!$D$9)</f>
        <v>#N/A</v>
      </c>
      <c r="P21" s="14" t="e">
        <f>ROUND(IF(OR(K21=0,$B$6=0),NA(),$B$6/K21*100),PREFERENCES!$D$10)</f>
        <v>#N/A</v>
      </c>
      <c r="Q21" s="16" t="e">
        <f>IF((AF21*CHARACTERIZE!$I$3)=0,0,CEILING(CHARACTERIZE!$E$3/(AF21*CHARACTERIZE!$I$3),1)*$B$7)</f>
        <v>#N/A</v>
      </c>
      <c r="R21" s="17" t="e">
        <f>ROUND(Q21*E21*AG21/CHARACTERIZE!$M$3/$B$7, PREFERENCES!$D$5)</f>
        <v>#N/A</v>
      </c>
      <c r="S21" s="16" t="e">
        <f>ROUND(Q21*AF21*CHARACTERIZE!$I$3/$B$7,PREFERENCES!$D$6)</f>
        <v>#N/A</v>
      </c>
      <c r="T21" s="18" t="e">
        <f>ROUND(S21/Q21,PREFERENCES!$D$6)</f>
        <v>#N/A</v>
      </c>
      <c r="U21" s="15" t="e">
        <f>IF(R21=0,0,ROUND((AF21*CHARACTERIZE!$I$3)/(E21*AG21/CHARACTERIZE!$M$3),PREFERENCES!$D$7))</f>
        <v>#N/A</v>
      </c>
      <c r="V21" s="19" t="e">
        <f t="shared" si="2"/>
        <v>#N/A</v>
      </c>
      <c r="W21" s="15" t="e">
        <f t="shared" si="3"/>
        <v>#N/A</v>
      </c>
      <c r="X21" s="15" t="e">
        <f t="shared" si="4"/>
        <v>#N/A</v>
      </c>
      <c r="Y21" s="23" t="e">
        <f t="shared" si="5"/>
        <v>#N/A</v>
      </c>
      <c r="Z21" s="15" t="e">
        <f t="shared" si="6"/>
        <v>#N/A</v>
      </c>
      <c r="AA21" s="15" t="e">
        <f t="shared" si="7"/>
        <v>#N/A</v>
      </c>
      <c r="AB21" s="22"/>
      <c r="AC21" s="4"/>
      <c r="AD21" s="3">
        <f t="shared" si="9"/>
        <v>0</v>
      </c>
      <c r="AE21" s="3" t="e">
        <f t="shared" si="10"/>
        <v>#N/A</v>
      </c>
      <c r="AF21" t="e">
        <f t="shared" si="11"/>
        <v>#N/A</v>
      </c>
      <c r="AG21" t="e">
        <f t="shared" si="12"/>
        <v>#N/A</v>
      </c>
    </row>
    <row r="22" spans="1:33">
      <c r="A22" s="52" t="s">
        <v>341</v>
      </c>
      <c r="B22" s="53">
        <f>INDEX(Models!$G$3:$T$1963,$B$3*2-1,C22)</f>
        <v>0</v>
      </c>
      <c r="C22" s="49">
        <v>3</v>
      </c>
      <c r="D22">
        <v>19</v>
      </c>
      <c r="E22" s="3">
        <v>4.5999999999999999E-2</v>
      </c>
      <c r="F22" s="17">
        <f t="shared" si="8"/>
        <v>0</v>
      </c>
      <c r="G22" s="17">
        <f t="shared" si="0"/>
        <v>0</v>
      </c>
      <c r="H22" s="21"/>
      <c r="I22" s="14" t="e">
        <f>IF(AD22=0,NA(),ROUND(AG22,PREFERENCES!$D$4))</f>
        <v>#N/A</v>
      </c>
      <c r="J22" s="14" t="e">
        <f>ROUND(E22*AG22,PREFERENCES!$D$5)</f>
        <v>#N/A</v>
      </c>
      <c r="K22" s="14" t="e">
        <f>IF(AD22=0,NA(),ROUND(AF22,PREFERENCES!$D$6))</f>
        <v>#N/A</v>
      </c>
      <c r="L22" s="14" t="e">
        <f>IF(J22=0,NA(),ROUND(AF22/J22,PREFERENCES!$D$7))</f>
        <v>#N/A</v>
      </c>
      <c r="M22" s="17" t="e">
        <f t="shared" si="1"/>
        <v>#N/A</v>
      </c>
      <c r="N22" s="14" t="e">
        <f>ROUND(IF($B$6=0,NA(),AF22/$B$6),PREFERENCES!$D$8)</f>
        <v>#N/A</v>
      </c>
      <c r="O22" s="14" t="e">
        <f>ROUND(IF(OR(K22=0,$B$6=0),NA(),$B$6/K22),PREFERENCES!$D$9)</f>
        <v>#N/A</v>
      </c>
      <c r="P22" s="14" t="e">
        <f>ROUND(IF(OR(K22=0,$B$6=0),NA(),$B$6/K22*100),PREFERENCES!$D$10)</f>
        <v>#N/A</v>
      </c>
      <c r="Q22" s="16" t="e">
        <f>IF((AF22*CHARACTERIZE!$I$3)=0,0,CEILING(CHARACTERIZE!$E$3/(AF22*CHARACTERIZE!$I$3),1)*$B$7)</f>
        <v>#N/A</v>
      </c>
      <c r="R22" s="17" t="e">
        <f>ROUND(Q22*E22*AG22/CHARACTERIZE!$M$3/$B$7, PREFERENCES!$D$5)</f>
        <v>#N/A</v>
      </c>
      <c r="S22" s="16" t="e">
        <f>ROUND(Q22*AF22*CHARACTERIZE!$I$3/$B$7,PREFERENCES!$D$6)</f>
        <v>#N/A</v>
      </c>
      <c r="T22" s="18" t="e">
        <f>ROUND(S22/Q22,PREFERENCES!$D$6)</f>
        <v>#N/A</v>
      </c>
      <c r="U22" s="15" t="e">
        <f>IF(R22=0,0,ROUND((AF22*CHARACTERIZE!$I$3)/(E22*AG22/CHARACTERIZE!$M$3),PREFERENCES!$D$7))</f>
        <v>#N/A</v>
      </c>
      <c r="V22" s="19" t="e">
        <f t="shared" si="2"/>
        <v>#N/A</v>
      </c>
      <c r="W22" s="15" t="e">
        <f t="shared" si="3"/>
        <v>#N/A</v>
      </c>
      <c r="X22" s="15" t="e">
        <f t="shared" si="4"/>
        <v>#N/A</v>
      </c>
      <c r="Y22" s="23" t="e">
        <f t="shared" si="5"/>
        <v>#N/A</v>
      </c>
      <c r="Z22" s="15" t="e">
        <f t="shared" si="6"/>
        <v>#N/A</v>
      </c>
      <c r="AA22" s="15" t="e">
        <f t="shared" si="7"/>
        <v>#N/A</v>
      </c>
      <c r="AB22" s="22"/>
      <c r="AC22" s="4"/>
      <c r="AD22" s="3">
        <f t="shared" si="9"/>
        <v>0</v>
      </c>
      <c r="AE22" s="3" t="e">
        <f t="shared" si="10"/>
        <v>#N/A</v>
      </c>
      <c r="AF22" t="e">
        <f t="shared" si="11"/>
        <v>#N/A</v>
      </c>
      <c r="AG22" t="e">
        <f t="shared" si="12"/>
        <v>#N/A</v>
      </c>
    </row>
    <row r="23" spans="1:33">
      <c r="A23" s="49" t="s">
        <v>342</v>
      </c>
      <c r="B23" s="53">
        <f>INDEX(Models!$G$3:$T$1963,$B$3*2-1,C23)</f>
        <v>0</v>
      </c>
      <c r="C23" s="49">
        <v>4</v>
      </c>
      <c r="D23">
        <v>20</v>
      </c>
      <c r="E23" s="3">
        <v>4.8000000000000001E-2</v>
      </c>
      <c r="F23" s="17">
        <f t="shared" si="8"/>
        <v>0</v>
      </c>
      <c r="G23" s="17">
        <f t="shared" si="0"/>
        <v>0</v>
      </c>
      <c r="H23" s="21"/>
      <c r="I23" s="14" t="e">
        <f>IF(AD23=0,NA(),ROUND(AG23,PREFERENCES!$D$4))</f>
        <v>#N/A</v>
      </c>
      <c r="J23" s="14" t="e">
        <f>ROUND(E23*AG23,PREFERENCES!$D$5)</f>
        <v>#N/A</v>
      </c>
      <c r="K23" s="14" t="e">
        <f>IF(AD23=0,NA(),ROUND(AF23,PREFERENCES!$D$6))</f>
        <v>#N/A</v>
      </c>
      <c r="L23" s="14" t="e">
        <f>IF(J23=0,NA(),ROUND(AF23/J23,PREFERENCES!$D$7))</f>
        <v>#N/A</v>
      </c>
      <c r="M23" s="17" t="e">
        <f t="shared" si="1"/>
        <v>#N/A</v>
      </c>
      <c r="N23" s="14" t="e">
        <f>ROUND(IF($B$6=0,NA(),AF23/$B$6),PREFERENCES!$D$8)</f>
        <v>#N/A</v>
      </c>
      <c r="O23" s="14" t="e">
        <f>ROUND(IF(OR(K23=0,$B$6=0),NA(),$B$6/K23),PREFERENCES!$D$9)</f>
        <v>#N/A</v>
      </c>
      <c r="P23" s="14" t="e">
        <f>ROUND(IF(OR(K23=0,$B$6=0),NA(),$B$6/K23*100),PREFERENCES!$D$10)</f>
        <v>#N/A</v>
      </c>
      <c r="Q23" s="16" t="e">
        <f>IF((AF23*CHARACTERIZE!$I$3)=0,0,CEILING(CHARACTERIZE!$E$3/(AF23*CHARACTERIZE!$I$3),1)*$B$7)</f>
        <v>#N/A</v>
      </c>
      <c r="R23" s="17" t="e">
        <f>ROUND(Q23*E23*AG23/CHARACTERIZE!$M$3/$B$7, PREFERENCES!$D$5)</f>
        <v>#N/A</v>
      </c>
      <c r="S23" s="16" t="e">
        <f>ROUND(Q23*AF23*CHARACTERIZE!$I$3/$B$7,PREFERENCES!$D$6)</f>
        <v>#N/A</v>
      </c>
      <c r="T23" s="18" t="e">
        <f>ROUND(S23/Q23,PREFERENCES!$D$6)</f>
        <v>#N/A</v>
      </c>
      <c r="U23" s="15" t="e">
        <f>IF(R23=0,0,ROUND((AF23*CHARACTERIZE!$I$3)/(E23*AG23/CHARACTERIZE!$M$3),PREFERENCES!$D$7))</f>
        <v>#N/A</v>
      </c>
      <c r="V23" s="19" t="e">
        <f t="shared" si="2"/>
        <v>#N/A</v>
      </c>
      <c r="W23" s="15" t="e">
        <f t="shared" si="3"/>
        <v>#N/A</v>
      </c>
      <c r="X23" s="15" t="e">
        <f t="shared" si="4"/>
        <v>#N/A</v>
      </c>
      <c r="Y23" s="23" t="e">
        <f t="shared" si="5"/>
        <v>#N/A</v>
      </c>
      <c r="Z23" s="15" t="e">
        <f t="shared" si="6"/>
        <v>#N/A</v>
      </c>
      <c r="AA23" s="15" t="e">
        <f t="shared" si="7"/>
        <v>#N/A</v>
      </c>
      <c r="AB23" s="22"/>
      <c r="AC23" s="4"/>
      <c r="AD23" s="3">
        <f t="shared" si="9"/>
        <v>0</v>
      </c>
      <c r="AE23" s="3" t="e">
        <f t="shared" si="10"/>
        <v>#N/A</v>
      </c>
      <c r="AF23" t="e">
        <f t="shared" si="11"/>
        <v>#N/A</v>
      </c>
      <c r="AG23" t="e">
        <f t="shared" si="12"/>
        <v>#N/A</v>
      </c>
    </row>
    <row r="24" spans="1:33">
      <c r="A24" s="49" t="s">
        <v>40</v>
      </c>
      <c r="B24" s="53">
        <f>INDEX(Models!$G$3:$T$1963,$B$3*2-1,C24)</f>
        <v>0</v>
      </c>
      <c r="C24" s="49">
        <v>5</v>
      </c>
      <c r="D24">
        <v>21</v>
      </c>
      <c r="E24" s="3">
        <v>0.05</v>
      </c>
      <c r="F24" s="17">
        <f t="shared" si="8"/>
        <v>0</v>
      </c>
      <c r="G24" s="17">
        <f t="shared" si="0"/>
        <v>0</v>
      </c>
      <c r="H24" s="21"/>
      <c r="I24" s="14" t="e">
        <f>IF(AD24=0,NA(),ROUND(AG24,PREFERENCES!$D$4))</f>
        <v>#N/A</v>
      </c>
      <c r="J24" s="14" t="e">
        <f>ROUND(E24*AG24,PREFERENCES!$D$5)</f>
        <v>#N/A</v>
      </c>
      <c r="K24" s="14" t="e">
        <f>IF(AD24=0,NA(),ROUND(AF24,PREFERENCES!$D$6))</f>
        <v>#N/A</v>
      </c>
      <c r="L24" s="14" t="e">
        <f>IF(J24=0,NA(),ROUND(AF24/J24,PREFERENCES!$D$7))</f>
        <v>#N/A</v>
      </c>
      <c r="M24" s="17" t="e">
        <f t="shared" si="1"/>
        <v>#N/A</v>
      </c>
      <c r="N24" s="14" t="e">
        <f>ROUND(IF($B$6=0,NA(),AF24/$B$6),PREFERENCES!$D$8)</f>
        <v>#N/A</v>
      </c>
      <c r="O24" s="14" t="e">
        <f>ROUND(IF(OR(K24=0,$B$6=0),NA(),$B$6/K24),PREFERENCES!$D$9)</f>
        <v>#N/A</v>
      </c>
      <c r="P24" s="14" t="e">
        <f>ROUND(IF(OR(K24=0,$B$6=0),NA(),$B$6/K24*100),PREFERENCES!$D$10)</f>
        <v>#N/A</v>
      </c>
      <c r="Q24" s="16" t="e">
        <f>IF((AF24*CHARACTERIZE!$I$3)=0,0,CEILING(CHARACTERIZE!$E$3/(AF24*CHARACTERIZE!$I$3),1)*$B$7)</f>
        <v>#N/A</v>
      </c>
      <c r="R24" s="17" t="e">
        <f>ROUND(Q24*E24*AG24/CHARACTERIZE!$M$3/$B$7, PREFERENCES!$D$5)</f>
        <v>#N/A</v>
      </c>
      <c r="S24" s="16" t="e">
        <f>ROUND(Q24*AF24*CHARACTERIZE!$I$3/$B$7,PREFERENCES!$D$6)</f>
        <v>#N/A</v>
      </c>
      <c r="T24" s="18" t="e">
        <f>ROUND(S24/Q24,PREFERENCES!$D$6)</f>
        <v>#N/A</v>
      </c>
      <c r="U24" s="15" t="e">
        <f>IF(R24=0,0,ROUND((AF24*CHARACTERIZE!$I$3)/(E24*AG24/CHARACTERIZE!$M$3),PREFERENCES!$D$7))</f>
        <v>#N/A</v>
      </c>
      <c r="V24" s="19" t="e">
        <f t="shared" si="2"/>
        <v>#N/A</v>
      </c>
      <c r="W24" s="15" t="e">
        <f t="shared" si="3"/>
        <v>#N/A</v>
      </c>
      <c r="X24" s="15" t="e">
        <f t="shared" si="4"/>
        <v>#N/A</v>
      </c>
      <c r="Y24" s="23" t="e">
        <f t="shared" si="5"/>
        <v>#N/A</v>
      </c>
      <c r="Z24" s="15" t="e">
        <f t="shared" si="6"/>
        <v>#N/A</v>
      </c>
      <c r="AA24" s="15" t="e">
        <f t="shared" si="7"/>
        <v>#N/A</v>
      </c>
      <c r="AB24" s="22"/>
      <c r="AC24" s="4"/>
      <c r="AD24" s="3">
        <f t="shared" si="9"/>
        <v>0</v>
      </c>
      <c r="AE24" s="3" t="e">
        <f t="shared" si="10"/>
        <v>#N/A</v>
      </c>
      <c r="AF24" t="e">
        <f t="shared" si="11"/>
        <v>#N/A</v>
      </c>
      <c r="AG24" t="e">
        <f t="shared" si="12"/>
        <v>#N/A</v>
      </c>
    </row>
    <row r="25" spans="1:33">
      <c r="A25" s="49" t="s">
        <v>343</v>
      </c>
      <c r="B25" s="53">
        <f>INDEX(Models!$G$3:$T$1963,$B$3*2-1,C25)</f>
        <v>0</v>
      </c>
      <c r="C25" s="49">
        <v>6</v>
      </c>
      <c r="D25">
        <v>22</v>
      </c>
      <c r="E25" s="3">
        <v>5.1999999999999998E-2</v>
      </c>
      <c r="F25" s="17">
        <f t="shared" si="8"/>
        <v>0</v>
      </c>
      <c r="G25" s="17">
        <f t="shared" si="0"/>
        <v>0</v>
      </c>
      <c r="H25" s="21"/>
      <c r="I25" s="14" t="e">
        <f>IF(AD25=0,NA(),ROUND(AG25,PREFERENCES!$D$4))</f>
        <v>#N/A</v>
      </c>
      <c r="J25" s="14" t="e">
        <f>ROUND(E25*AG25,PREFERENCES!$D$5)</f>
        <v>#N/A</v>
      </c>
      <c r="K25" s="14" t="e">
        <f>IF(AD25=0,NA(),ROUND(AF25,PREFERENCES!$D$6))</f>
        <v>#N/A</v>
      </c>
      <c r="L25" s="14" t="e">
        <f>IF(J25=0,NA(),ROUND(AF25/J25,PREFERENCES!$D$7))</f>
        <v>#N/A</v>
      </c>
      <c r="M25" s="17" t="e">
        <f t="shared" si="1"/>
        <v>#N/A</v>
      </c>
      <c r="N25" s="14" t="e">
        <f>ROUND(IF($B$6=0,NA(),AF25/$B$6),PREFERENCES!$D$8)</f>
        <v>#N/A</v>
      </c>
      <c r="O25" s="14" t="e">
        <f>ROUND(IF(OR(K25=0,$B$6=0),NA(),$B$6/K25),PREFERENCES!$D$9)</f>
        <v>#N/A</v>
      </c>
      <c r="P25" s="14" t="e">
        <f>ROUND(IF(OR(K25=0,$B$6=0),NA(),$B$6/K25*100),PREFERENCES!$D$10)</f>
        <v>#N/A</v>
      </c>
      <c r="Q25" s="16" t="e">
        <f>IF((AF25*CHARACTERIZE!$I$3)=0,0,CEILING(CHARACTERIZE!$E$3/(AF25*CHARACTERIZE!$I$3),1)*$B$7)</f>
        <v>#N/A</v>
      </c>
      <c r="R25" s="17" t="e">
        <f>ROUND(Q25*E25*AG25/CHARACTERIZE!$M$3/$B$7, PREFERENCES!$D$5)</f>
        <v>#N/A</v>
      </c>
      <c r="S25" s="16" t="e">
        <f>ROUND(Q25*AF25*CHARACTERIZE!$I$3/$B$7,PREFERENCES!$D$6)</f>
        <v>#N/A</v>
      </c>
      <c r="T25" s="18" t="e">
        <f>ROUND(S25/Q25,PREFERENCES!$D$6)</f>
        <v>#N/A</v>
      </c>
      <c r="U25" s="15" t="e">
        <f>IF(R25=0,0,ROUND((AF25*CHARACTERIZE!$I$3)/(E25*AG25/CHARACTERIZE!$M$3),PREFERENCES!$D$7))</f>
        <v>#N/A</v>
      </c>
      <c r="V25" s="19" t="e">
        <f t="shared" si="2"/>
        <v>#N/A</v>
      </c>
      <c r="W25" s="15" t="e">
        <f t="shared" si="3"/>
        <v>#N/A</v>
      </c>
      <c r="X25" s="15" t="e">
        <f t="shared" si="4"/>
        <v>#N/A</v>
      </c>
      <c r="Y25" s="23" t="e">
        <f t="shared" si="5"/>
        <v>#N/A</v>
      </c>
      <c r="Z25" s="15" t="e">
        <f t="shared" si="6"/>
        <v>#N/A</v>
      </c>
      <c r="AA25" s="15" t="e">
        <f t="shared" si="7"/>
        <v>#N/A</v>
      </c>
      <c r="AB25" s="22"/>
      <c r="AC25" s="4"/>
      <c r="AD25" s="3">
        <f t="shared" si="9"/>
        <v>0</v>
      </c>
      <c r="AE25" s="3" t="e">
        <f t="shared" si="10"/>
        <v>#N/A</v>
      </c>
      <c r="AF25" t="e">
        <f t="shared" si="11"/>
        <v>#N/A</v>
      </c>
      <c r="AG25" t="e">
        <f t="shared" si="12"/>
        <v>#N/A</v>
      </c>
    </row>
    <row r="26" spans="1:33">
      <c r="A26" s="50" t="s">
        <v>303</v>
      </c>
      <c r="B26" s="53"/>
      <c r="C26" s="49"/>
      <c r="D26">
        <v>23</v>
      </c>
      <c r="E26" s="3">
        <v>5.3999999999999999E-2</v>
      </c>
      <c r="F26" s="17">
        <f t="shared" si="8"/>
        <v>0</v>
      </c>
      <c r="G26" s="17">
        <f t="shared" si="0"/>
        <v>0</v>
      </c>
      <c r="H26" s="21"/>
      <c r="I26" s="14" t="e">
        <f>IF(AD26=0,NA(),ROUND(AG26,PREFERENCES!$D$4))</f>
        <v>#N/A</v>
      </c>
      <c r="J26" s="14" t="e">
        <f>ROUND(E26*AG26,PREFERENCES!$D$5)</f>
        <v>#N/A</v>
      </c>
      <c r="K26" s="14" t="e">
        <f>IF(AD26=0,NA(),ROUND(AF26,PREFERENCES!$D$6))</f>
        <v>#N/A</v>
      </c>
      <c r="L26" s="14" t="e">
        <f>IF(J26=0,NA(),ROUND(AF26/J26,PREFERENCES!$D$7))</f>
        <v>#N/A</v>
      </c>
      <c r="M26" s="17" t="e">
        <f t="shared" si="1"/>
        <v>#N/A</v>
      </c>
      <c r="N26" s="14" t="e">
        <f>ROUND(IF($B$6=0,NA(),AF26/$B$6),PREFERENCES!$D$8)</f>
        <v>#N/A</v>
      </c>
      <c r="O26" s="14" t="e">
        <f>ROUND(IF(OR(K26=0,$B$6=0),NA(),$B$6/K26),PREFERENCES!$D$9)</f>
        <v>#N/A</v>
      </c>
      <c r="P26" s="14" t="e">
        <f>ROUND(IF(OR(K26=0,$B$6=0),NA(),$B$6/K26*100),PREFERENCES!$D$10)</f>
        <v>#N/A</v>
      </c>
      <c r="Q26" s="16" t="e">
        <f>IF((AF26*CHARACTERIZE!$I$3)=0,0,CEILING(CHARACTERIZE!$E$3/(AF26*CHARACTERIZE!$I$3),1)*$B$7)</f>
        <v>#N/A</v>
      </c>
      <c r="R26" s="17" t="e">
        <f>ROUND(Q26*E26*AG26/CHARACTERIZE!$M$3/$B$7, PREFERENCES!$D$5)</f>
        <v>#N/A</v>
      </c>
      <c r="S26" s="16" t="e">
        <f>ROUND(Q26*AF26*CHARACTERIZE!$I$3/$B$7,PREFERENCES!$D$6)</f>
        <v>#N/A</v>
      </c>
      <c r="T26" s="18" t="e">
        <f>ROUND(S26/Q26,PREFERENCES!$D$6)</f>
        <v>#N/A</v>
      </c>
      <c r="U26" s="15" t="e">
        <f>IF(R26=0,0,ROUND((AF26*CHARACTERIZE!$I$3)/(E26*AG26/CHARACTERIZE!$M$3),PREFERENCES!$D$7))</f>
        <v>#N/A</v>
      </c>
      <c r="V26" s="19" t="e">
        <f t="shared" si="2"/>
        <v>#N/A</v>
      </c>
      <c r="W26" s="15" t="e">
        <f t="shared" si="3"/>
        <v>#N/A</v>
      </c>
      <c r="X26" s="15" t="e">
        <f t="shared" si="4"/>
        <v>#N/A</v>
      </c>
      <c r="Y26" s="23" t="e">
        <f t="shared" si="5"/>
        <v>#N/A</v>
      </c>
      <c r="Z26" s="15" t="e">
        <f t="shared" si="6"/>
        <v>#N/A</v>
      </c>
      <c r="AA26" s="15" t="e">
        <f t="shared" si="7"/>
        <v>#N/A</v>
      </c>
      <c r="AB26" s="22"/>
      <c r="AC26" s="4"/>
      <c r="AD26" s="3">
        <f t="shared" si="9"/>
        <v>0</v>
      </c>
      <c r="AE26" s="3" t="e">
        <f t="shared" si="10"/>
        <v>#N/A</v>
      </c>
      <c r="AF26" t="e">
        <f t="shared" si="11"/>
        <v>#N/A</v>
      </c>
      <c r="AG26" t="e">
        <f t="shared" si="12"/>
        <v>#N/A</v>
      </c>
    </row>
    <row r="27" spans="1:33">
      <c r="A27" s="49" t="s">
        <v>341</v>
      </c>
      <c r="B27" s="53">
        <f>INDEX(Models!$G$3:$T$1963,$B$3*2-1,C27)</f>
        <v>0</v>
      </c>
      <c r="C27" s="49">
        <v>7</v>
      </c>
      <c r="D27">
        <v>24</v>
      </c>
      <c r="E27" s="3">
        <v>5.6000000000000001E-2</v>
      </c>
      <c r="F27" s="17">
        <f t="shared" si="8"/>
        <v>0</v>
      </c>
      <c r="G27" s="17">
        <f t="shared" si="0"/>
        <v>0</v>
      </c>
      <c r="H27" s="21"/>
      <c r="I27" s="14" t="e">
        <f>IF(AD27=0,NA(),ROUND(AG27,PREFERENCES!$D$4))</f>
        <v>#N/A</v>
      </c>
      <c r="J27" s="14" t="e">
        <f>ROUND(E27*AG27,PREFERENCES!$D$5)</f>
        <v>#N/A</v>
      </c>
      <c r="K27" s="14" t="e">
        <f>IF(AD27=0,NA(),ROUND(AF27,PREFERENCES!$D$6))</f>
        <v>#N/A</v>
      </c>
      <c r="L27" s="14" t="e">
        <f>IF(J27=0,NA(),ROUND(AF27/J27,PREFERENCES!$D$7))</f>
        <v>#N/A</v>
      </c>
      <c r="M27" s="17" t="e">
        <f t="shared" si="1"/>
        <v>#N/A</v>
      </c>
      <c r="N27" s="14" t="e">
        <f>ROUND(IF($B$6=0,NA(),AF27/$B$6),PREFERENCES!$D$8)</f>
        <v>#N/A</v>
      </c>
      <c r="O27" s="14" t="e">
        <f>ROUND(IF(OR(K27=0,$B$6=0),NA(),$B$6/K27),PREFERENCES!$D$9)</f>
        <v>#N/A</v>
      </c>
      <c r="P27" s="14" t="e">
        <f>ROUND(IF(OR(K27=0,$B$6=0),NA(),$B$6/K27*100),PREFERENCES!$D$10)</f>
        <v>#N/A</v>
      </c>
      <c r="Q27" s="16" t="e">
        <f>IF((AF27*CHARACTERIZE!$I$3)=0,0,CEILING(CHARACTERIZE!$E$3/(AF27*CHARACTERIZE!$I$3),1)*$B$7)</f>
        <v>#N/A</v>
      </c>
      <c r="R27" s="17" t="e">
        <f>ROUND(Q27*E27*AG27/CHARACTERIZE!$M$3/$B$7, PREFERENCES!$D$5)</f>
        <v>#N/A</v>
      </c>
      <c r="S27" s="16" t="e">
        <f>ROUND(Q27*AF27*CHARACTERIZE!$I$3/$B$7,PREFERENCES!$D$6)</f>
        <v>#N/A</v>
      </c>
      <c r="T27" s="18" t="e">
        <f>ROUND(S27/Q27,PREFERENCES!$D$6)</f>
        <v>#N/A</v>
      </c>
      <c r="U27" s="15" t="e">
        <f>IF(R27=0,0,ROUND((AF27*CHARACTERIZE!$I$3)/(E27*AG27/CHARACTERIZE!$M$3),PREFERENCES!$D$7))</f>
        <v>#N/A</v>
      </c>
      <c r="V27" s="19" t="e">
        <f t="shared" si="2"/>
        <v>#N/A</v>
      </c>
      <c r="W27" s="15" t="e">
        <f t="shared" si="3"/>
        <v>#N/A</v>
      </c>
      <c r="X27" s="15" t="e">
        <f t="shared" si="4"/>
        <v>#N/A</v>
      </c>
      <c r="Y27" s="23" t="e">
        <f t="shared" si="5"/>
        <v>#N/A</v>
      </c>
      <c r="Z27" s="15" t="e">
        <f t="shared" si="6"/>
        <v>#N/A</v>
      </c>
      <c r="AA27" s="15" t="e">
        <f t="shared" si="7"/>
        <v>#N/A</v>
      </c>
      <c r="AB27" s="22"/>
      <c r="AC27" s="4"/>
      <c r="AD27" s="3">
        <f t="shared" si="9"/>
        <v>0</v>
      </c>
      <c r="AE27" s="3" t="e">
        <f t="shared" si="10"/>
        <v>#N/A</v>
      </c>
      <c r="AF27" t="e">
        <f t="shared" si="11"/>
        <v>#N/A</v>
      </c>
      <c r="AG27" t="e">
        <f t="shared" si="12"/>
        <v>#N/A</v>
      </c>
    </row>
    <row r="28" spans="1:33">
      <c r="A28" s="49" t="s">
        <v>342</v>
      </c>
      <c r="B28" s="53">
        <f>INDEX(Models!$G$3:$T$1963,$B$3*2-1,C28)</f>
        <v>0</v>
      </c>
      <c r="C28" s="49">
        <v>8</v>
      </c>
      <c r="D28">
        <v>25</v>
      </c>
      <c r="E28" s="3">
        <v>5.8000000000000003E-2</v>
      </c>
      <c r="F28" s="17">
        <f t="shared" si="8"/>
        <v>0</v>
      </c>
      <c r="G28" s="17">
        <f t="shared" si="0"/>
        <v>0</v>
      </c>
      <c r="H28" s="21"/>
      <c r="I28" s="14" t="e">
        <f>IF(AD28=0,NA(),ROUND(AG28,PREFERENCES!$D$4))</f>
        <v>#N/A</v>
      </c>
      <c r="J28" s="14" t="e">
        <f>ROUND(E28*AG28,PREFERENCES!$D$5)</f>
        <v>#N/A</v>
      </c>
      <c r="K28" s="14" t="e">
        <f>IF(AD28=0,NA(),ROUND(AF28,PREFERENCES!$D$6))</f>
        <v>#N/A</v>
      </c>
      <c r="L28" s="14" t="e">
        <f>IF(J28=0,NA(),ROUND(AF28/J28,PREFERENCES!$D$7))</f>
        <v>#N/A</v>
      </c>
      <c r="M28" s="17" t="e">
        <f t="shared" si="1"/>
        <v>#N/A</v>
      </c>
      <c r="N28" s="14" t="e">
        <f>ROUND(IF($B$6=0,NA(),AF28/$B$6),PREFERENCES!$D$8)</f>
        <v>#N/A</v>
      </c>
      <c r="O28" s="14" t="e">
        <f>ROUND(IF(OR(K28=0,$B$6=0),NA(),$B$6/K28),PREFERENCES!$D$9)</f>
        <v>#N/A</v>
      </c>
      <c r="P28" s="14" t="e">
        <f>ROUND(IF(OR(K28=0,$B$6=0),NA(),$B$6/K28*100),PREFERENCES!$D$10)</f>
        <v>#N/A</v>
      </c>
      <c r="Q28" s="16" t="e">
        <f>IF((AF28*CHARACTERIZE!$I$3)=0,0,CEILING(CHARACTERIZE!$E$3/(AF28*CHARACTERIZE!$I$3),1)*$B$7)</f>
        <v>#N/A</v>
      </c>
      <c r="R28" s="17" t="e">
        <f>ROUND(Q28*E28*AG28/CHARACTERIZE!$M$3/$B$7, PREFERENCES!$D$5)</f>
        <v>#N/A</v>
      </c>
      <c r="S28" s="16" t="e">
        <f>ROUND(Q28*AF28*CHARACTERIZE!$I$3/$B$7,PREFERENCES!$D$6)</f>
        <v>#N/A</v>
      </c>
      <c r="T28" s="18" t="e">
        <f>ROUND(S28/Q28,PREFERENCES!$D$6)</f>
        <v>#N/A</v>
      </c>
      <c r="U28" s="15" t="e">
        <f>IF(R28=0,0,ROUND((AF28*CHARACTERIZE!$I$3)/(E28*AG28/CHARACTERIZE!$M$3),PREFERENCES!$D$7))</f>
        <v>#N/A</v>
      </c>
      <c r="V28" s="19" t="e">
        <f t="shared" si="2"/>
        <v>#N/A</v>
      </c>
      <c r="W28" s="15" t="e">
        <f t="shared" si="3"/>
        <v>#N/A</v>
      </c>
      <c r="X28" s="15" t="e">
        <f t="shared" si="4"/>
        <v>#N/A</v>
      </c>
      <c r="Y28" s="23" t="e">
        <f t="shared" si="5"/>
        <v>#N/A</v>
      </c>
      <c r="Z28" s="15" t="e">
        <f t="shared" si="6"/>
        <v>#N/A</v>
      </c>
      <c r="AA28" s="15" t="e">
        <f t="shared" si="7"/>
        <v>#N/A</v>
      </c>
      <c r="AB28" s="22"/>
      <c r="AC28" s="4"/>
      <c r="AD28" s="3">
        <f t="shared" si="9"/>
        <v>0</v>
      </c>
      <c r="AE28" s="3" t="e">
        <f t="shared" si="10"/>
        <v>#N/A</v>
      </c>
      <c r="AF28" t="e">
        <f t="shared" si="11"/>
        <v>#N/A</v>
      </c>
      <c r="AG28" t="e">
        <f t="shared" si="12"/>
        <v>#N/A</v>
      </c>
    </row>
    <row r="29" spans="1:33">
      <c r="A29" s="49" t="s">
        <v>40</v>
      </c>
      <c r="B29" s="53">
        <f>INDEX(Models!$G$3:$T$1963,$B$3*2-1,C29)</f>
        <v>0</v>
      </c>
      <c r="C29" s="49">
        <v>9</v>
      </c>
      <c r="D29">
        <v>26</v>
      </c>
      <c r="E29" s="3">
        <v>0.06</v>
      </c>
      <c r="F29" s="17">
        <f t="shared" si="8"/>
        <v>0</v>
      </c>
      <c r="G29" s="17">
        <f t="shared" si="0"/>
        <v>0</v>
      </c>
      <c r="H29" s="21"/>
      <c r="I29" s="14" t="e">
        <f>IF(AD29=0,NA(),ROUND(AG29,PREFERENCES!$D$4))</f>
        <v>#N/A</v>
      </c>
      <c r="J29" s="14" t="e">
        <f>ROUND(E29*AG29,PREFERENCES!$D$5)</f>
        <v>#N/A</v>
      </c>
      <c r="K29" s="14" t="e">
        <f>IF(AD29=0,NA(),ROUND(AF29,PREFERENCES!$D$6))</f>
        <v>#N/A</v>
      </c>
      <c r="L29" s="14" t="e">
        <f>IF(J29=0,NA(),ROUND(AF29/J29,PREFERENCES!$D$7))</f>
        <v>#N/A</v>
      </c>
      <c r="M29" s="17" t="e">
        <f t="shared" si="1"/>
        <v>#N/A</v>
      </c>
      <c r="N29" s="14" t="e">
        <f>ROUND(IF($B$6=0,NA(),AF29/$B$6),PREFERENCES!$D$8)</f>
        <v>#N/A</v>
      </c>
      <c r="O29" s="14" t="e">
        <f>ROUND(IF(OR(K29=0,$B$6=0),NA(),$B$6/K29),PREFERENCES!$D$9)</f>
        <v>#N/A</v>
      </c>
      <c r="P29" s="14" t="e">
        <f>ROUND(IF(OR(K29=0,$B$6=0),NA(),$B$6/K29*100),PREFERENCES!$D$10)</f>
        <v>#N/A</v>
      </c>
      <c r="Q29" s="16" t="e">
        <f>IF((AF29*CHARACTERIZE!$I$3)=0,0,CEILING(CHARACTERIZE!$E$3/(AF29*CHARACTERIZE!$I$3),1)*$B$7)</f>
        <v>#N/A</v>
      </c>
      <c r="R29" s="17" t="e">
        <f>ROUND(Q29*E29*AG29/CHARACTERIZE!$M$3/$B$7, PREFERENCES!$D$5)</f>
        <v>#N/A</v>
      </c>
      <c r="S29" s="16" t="e">
        <f>ROUND(Q29*AF29*CHARACTERIZE!$I$3/$B$7,PREFERENCES!$D$6)</f>
        <v>#N/A</v>
      </c>
      <c r="T29" s="18" t="e">
        <f>ROUND(S29/Q29,PREFERENCES!$D$6)</f>
        <v>#N/A</v>
      </c>
      <c r="U29" s="15" t="e">
        <f>IF(R29=0,0,ROUND((AF29*CHARACTERIZE!$I$3)/(E29*AG29/CHARACTERIZE!$M$3),PREFERENCES!$D$7))</f>
        <v>#N/A</v>
      </c>
      <c r="V29" s="19" t="e">
        <f t="shared" si="2"/>
        <v>#N/A</v>
      </c>
      <c r="W29" s="15" t="e">
        <f t="shared" si="3"/>
        <v>#N/A</v>
      </c>
      <c r="X29" s="15" t="e">
        <f t="shared" si="4"/>
        <v>#N/A</v>
      </c>
      <c r="Y29" s="23" t="e">
        <f t="shared" si="5"/>
        <v>#N/A</v>
      </c>
      <c r="Z29" s="15" t="e">
        <f t="shared" si="6"/>
        <v>#N/A</v>
      </c>
      <c r="AA29" s="15" t="e">
        <f t="shared" si="7"/>
        <v>#N/A</v>
      </c>
      <c r="AB29" s="22"/>
      <c r="AC29" s="4"/>
      <c r="AD29" s="3">
        <f t="shared" si="9"/>
        <v>0</v>
      </c>
      <c r="AE29" s="3" t="e">
        <f t="shared" si="10"/>
        <v>#N/A</v>
      </c>
      <c r="AF29" t="e">
        <f t="shared" si="11"/>
        <v>#N/A</v>
      </c>
      <c r="AG29" t="e">
        <f t="shared" si="12"/>
        <v>#N/A</v>
      </c>
    </row>
    <row r="30" spans="1:33">
      <c r="A30" s="49" t="s">
        <v>343</v>
      </c>
      <c r="B30" s="53">
        <f>INDEX(Models!$G$3:$T$1963,$B$3*2-1,C30)</f>
        <v>0</v>
      </c>
      <c r="C30" s="49">
        <v>10</v>
      </c>
      <c r="D30">
        <v>27</v>
      </c>
      <c r="E30" s="3">
        <v>6.2E-2</v>
      </c>
      <c r="F30" s="17">
        <f t="shared" si="8"/>
        <v>0</v>
      </c>
      <c r="G30" s="17">
        <f t="shared" si="0"/>
        <v>0</v>
      </c>
      <c r="H30" s="21"/>
      <c r="I30" s="14" t="e">
        <f>IF(AD30=0,NA(),ROUND(AG30,PREFERENCES!$D$4))</f>
        <v>#N/A</v>
      </c>
      <c r="J30" s="14" t="e">
        <f>ROUND(E30*AG30,PREFERENCES!$D$5)</f>
        <v>#N/A</v>
      </c>
      <c r="K30" s="14" t="e">
        <f>IF(AD30=0,NA(),ROUND(AF30,PREFERENCES!$D$6))</f>
        <v>#N/A</v>
      </c>
      <c r="L30" s="14" t="e">
        <f>IF(J30=0,NA(),ROUND(AF30/J30,PREFERENCES!$D$7))</f>
        <v>#N/A</v>
      </c>
      <c r="M30" s="17" t="e">
        <f t="shared" si="1"/>
        <v>#N/A</v>
      </c>
      <c r="N30" s="14" t="e">
        <f>ROUND(IF($B$6=0,NA(),AF30/$B$6),PREFERENCES!$D$8)</f>
        <v>#N/A</v>
      </c>
      <c r="O30" s="14" t="e">
        <f>ROUND(IF(OR(K30=0,$B$6=0),NA(),$B$6/K30),PREFERENCES!$D$9)</f>
        <v>#N/A</v>
      </c>
      <c r="P30" s="14" t="e">
        <f>ROUND(IF(OR(K30=0,$B$6=0),NA(),$B$6/K30*100),PREFERENCES!$D$10)</f>
        <v>#N/A</v>
      </c>
      <c r="Q30" s="16" t="e">
        <f>IF((AF30*CHARACTERIZE!$I$3)=0,0,CEILING(CHARACTERIZE!$E$3/(AF30*CHARACTERIZE!$I$3),1)*$B$7)</f>
        <v>#N/A</v>
      </c>
      <c r="R30" s="17" t="e">
        <f>ROUND(Q30*E30*AG30/CHARACTERIZE!$M$3/$B$7, PREFERENCES!$D$5)</f>
        <v>#N/A</v>
      </c>
      <c r="S30" s="16" t="e">
        <f>ROUND(Q30*AF30*CHARACTERIZE!$I$3/$B$7,PREFERENCES!$D$6)</f>
        <v>#N/A</v>
      </c>
      <c r="T30" s="18" t="e">
        <f>ROUND(S30/Q30,PREFERENCES!$D$6)</f>
        <v>#N/A</v>
      </c>
      <c r="U30" s="15" t="e">
        <f>IF(R30=0,0,ROUND((AF30*CHARACTERIZE!$I$3)/(E30*AG30/CHARACTERIZE!$M$3),PREFERENCES!$D$7))</f>
        <v>#N/A</v>
      </c>
      <c r="V30" s="19" t="e">
        <f t="shared" si="2"/>
        <v>#N/A</v>
      </c>
      <c r="W30" s="15" t="e">
        <f t="shared" si="3"/>
        <v>#N/A</v>
      </c>
      <c r="X30" s="15" t="e">
        <f t="shared" si="4"/>
        <v>#N/A</v>
      </c>
      <c r="Y30" s="23" t="e">
        <f t="shared" si="5"/>
        <v>#N/A</v>
      </c>
      <c r="Z30" s="15" t="e">
        <f t="shared" si="6"/>
        <v>#N/A</v>
      </c>
      <c r="AA30" s="15" t="e">
        <f t="shared" si="7"/>
        <v>#N/A</v>
      </c>
      <c r="AB30" s="22"/>
      <c r="AC30" s="4"/>
      <c r="AD30" s="3">
        <f t="shared" si="9"/>
        <v>0</v>
      </c>
      <c r="AE30" s="3" t="e">
        <f t="shared" si="10"/>
        <v>#N/A</v>
      </c>
      <c r="AF30" t="e">
        <f t="shared" si="11"/>
        <v>#N/A</v>
      </c>
      <c r="AG30" t="e">
        <f t="shared" si="12"/>
        <v>#N/A</v>
      </c>
    </row>
    <row r="31" spans="1:33">
      <c r="A31" s="50" t="s">
        <v>370</v>
      </c>
      <c r="B31" s="49"/>
      <c r="C31" s="49"/>
      <c r="D31">
        <v>28</v>
      </c>
      <c r="E31" s="3">
        <v>6.4000000000000001E-2</v>
      </c>
      <c r="F31" s="17">
        <f t="shared" si="8"/>
        <v>0</v>
      </c>
      <c r="G31" s="17">
        <f t="shared" si="0"/>
        <v>0</v>
      </c>
      <c r="H31" s="21"/>
      <c r="I31" s="14" t="e">
        <f>IF(AD31=0,NA(),ROUND(AG31,PREFERENCES!$D$4))</f>
        <v>#N/A</v>
      </c>
      <c r="J31" s="14" t="e">
        <f>ROUND(E31*AG31,PREFERENCES!$D$5)</f>
        <v>#N/A</v>
      </c>
      <c r="K31" s="14" t="e">
        <f>IF(AD31=0,NA(),ROUND(AF31,PREFERENCES!$D$6))</f>
        <v>#N/A</v>
      </c>
      <c r="L31" s="14" t="e">
        <f>IF(J31=0,NA(),ROUND(AF31/J31,PREFERENCES!$D$7))</f>
        <v>#N/A</v>
      </c>
      <c r="M31" s="17" t="e">
        <f t="shared" si="1"/>
        <v>#N/A</v>
      </c>
      <c r="N31" s="14" t="e">
        <f>ROUND(IF($B$6=0,NA(),AF31/$B$6),PREFERENCES!$D$8)</f>
        <v>#N/A</v>
      </c>
      <c r="O31" s="14" t="e">
        <f>ROUND(IF(OR(K31=0,$B$6=0),NA(),$B$6/K31),PREFERENCES!$D$9)</f>
        <v>#N/A</v>
      </c>
      <c r="P31" s="14" t="e">
        <f>ROUND(IF(OR(K31=0,$B$6=0),NA(),$B$6/K31*100),PREFERENCES!$D$10)</f>
        <v>#N/A</v>
      </c>
      <c r="Q31" s="16" t="e">
        <f>IF((AF31*CHARACTERIZE!$I$3)=0,0,CEILING(CHARACTERIZE!$E$3/(AF31*CHARACTERIZE!$I$3),1)*$B$7)</f>
        <v>#N/A</v>
      </c>
      <c r="R31" s="17" t="e">
        <f>ROUND(Q31*E31*AG31/CHARACTERIZE!$M$3/$B$7, PREFERENCES!$D$5)</f>
        <v>#N/A</v>
      </c>
      <c r="S31" s="16" t="e">
        <f>ROUND(Q31*AF31*CHARACTERIZE!$I$3/$B$7,PREFERENCES!$D$6)</f>
        <v>#N/A</v>
      </c>
      <c r="T31" s="18" t="e">
        <f>ROUND(S31/Q31,PREFERENCES!$D$6)</f>
        <v>#N/A</v>
      </c>
      <c r="U31" s="15" t="e">
        <f>IF(R31=0,0,ROUND((AF31*CHARACTERIZE!$I$3)/(E31*AG31/CHARACTERIZE!$M$3),PREFERENCES!$D$7))</f>
        <v>#N/A</v>
      </c>
      <c r="V31" s="19" t="e">
        <f t="shared" si="2"/>
        <v>#N/A</v>
      </c>
      <c r="W31" s="15" t="e">
        <f t="shared" si="3"/>
        <v>#N/A</v>
      </c>
      <c r="X31" s="15" t="e">
        <f t="shared" si="4"/>
        <v>#N/A</v>
      </c>
      <c r="Y31" s="23" t="e">
        <f t="shared" si="5"/>
        <v>#N/A</v>
      </c>
      <c r="Z31" s="15" t="e">
        <f t="shared" si="6"/>
        <v>#N/A</v>
      </c>
      <c r="AA31" s="15" t="e">
        <f t="shared" si="7"/>
        <v>#N/A</v>
      </c>
      <c r="AB31" s="22"/>
      <c r="AC31" s="4"/>
      <c r="AD31" s="3">
        <f t="shared" si="9"/>
        <v>0</v>
      </c>
      <c r="AE31" s="3" t="e">
        <f t="shared" si="10"/>
        <v>#N/A</v>
      </c>
      <c r="AF31" t="e">
        <f t="shared" si="11"/>
        <v>#N/A</v>
      </c>
      <c r="AG31" t="e">
        <f t="shared" si="12"/>
        <v>#N/A</v>
      </c>
    </row>
    <row r="32" spans="1:33">
      <c r="A32" s="49" t="s">
        <v>345</v>
      </c>
      <c r="B32" s="54">
        <f>INDEX(Models!$G$3:$T$1963,$B$3*2-1,C32)</f>
        <v>0</v>
      </c>
      <c r="C32" s="49">
        <v>11</v>
      </c>
      <c r="D32">
        <v>29</v>
      </c>
      <c r="E32" s="3">
        <v>6.5000000000000002E-2</v>
      </c>
      <c r="F32" s="17">
        <f t="shared" si="8"/>
        <v>0</v>
      </c>
      <c r="G32" s="17">
        <f t="shared" si="0"/>
        <v>0</v>
      </c>
      <c r="H32" s="21"/>
      <c r="I32" s="14" t="e">
        <f>IF(AD32=0,NA(),ROUND(AG32,PREFERENCES!$D$4))</f>
        <v>#N/A</v>
      </c>
      <c r="J32" s="14" t="e">
        <f>ROUND(E32*AG32,PREFERENCES!$D$5)</f>
        <v>#N/A</v>
      </c>
      <c r="K32" s="14" t="e">
        <f>IF(AD32=0,NA(),ROUND(AF32,PREFERENCES!$D$6))</f>
        <v>#N/A</v>
      </c>
      <c r="L32" s="14" t="e">
        <f>IF(J32=0,NA(),ROUND(AF32/J32,PREFERENCES!$D$7))</f>
        <v>#N/A</v>
      </c>
      <c r="M32" s="17" t="e">
        <f t="shared" si="1"/>
        <v>#N/A</v>
      </c>
      <c r="N32" s="14" t="e">
        <f>ROUND(IF($B$6=0,NA(),AF32/$B$6),PREFERENCES!$D$8)</f>
        <v>#N/A</v>
      </c>
      <c r="O32" s="14" t="e">
        <f>ROUND(IF(OR(K32=0,$B$6=0),NA(),$B$6/K32),PREFERENCES!$D$9)</f>
        <v>#N/A</v>
      </c>
      <c r="P32" s="14" t="e">
        <f>ROUND(IF(OR(K32=0,$B$6=0),NA(),$B$6/K32*100),PREFERENCES!$D$10)</f>
        <v>#N/A</v>
      </c>
      <c r="Q32" s="16" t="e">
        <f>IF((AF32*CHARACTERIZE!$I$3)=0,0,CEILING(CHARACTERIZE!$E$3/(AF32*CHARACTERIZE!$I$3),1)*$B$7)</f>
        <v>#N/A</v>
      </c>
      <c r="R32" s="17" t="e">
        <f>ROUND(Q32*E32*AG32/CHARACTERIZE!$M$3/$B$7, PREFERENCES!$D$5)</f>
        <v>#N/A</v>
      </c>
      <c r="S32" s="16" t="e">
        <f>ROUND(Q32*AF32*CHARACTERIZE!$I$3/$B$7,PREFERENCES!$D$6)</f>
        <v>#N/A</v>
      </c>
      <c r="T32" s="18" t="e">
        <f>ROUND(S32/Q32,PREFERENCES!$D$6)</f>
        <v>#N/A</v>
      </c>
      <c r="U32" s="15" t="e">
        <f>IF(R32=0,0,ROUND((AF32*CHARACTERIZE!$I$3)/(E32*AG32/CHARACTERIZE!$M$3),PREFERENCES!$D$7))</f>
        <v>#N/A</v>
      </c>
      <c r="V32" s="19" t="e">
        <f t="shared" si="2"/>
        <v>#N/A</v>
      </c>
      <c r="W32" s="15" t="e">
        <f t="shared" si="3"/>
        <v>#N/A</v>
      </c>
      <c r="X32" s="15" t="e">
        <f t="shared" si="4"/>
        <v>#N/A</v>
      </c>
      <c r="Y32" s="23" t="e">
        <f t="shared" si="5"/>
        <v>#N/A</v>
      </c>
      <c r="Z32" s="15" t="e">
        <f t="shared" si="6"/>
        <v>#N/A</v>
      </c>
      <c r="AA32" s="15" t="e">
        <f t="shared" si="7"/>
        <v>#N/A</v>
      </c>
      <c r="AB32" s="22"/>
      <c r="AC32" s="4"/>
      <c r="AD32" s="3">
        <f t="shared" si="9"/>
        <v>0</v>
      </c>
      <c r="AE32" s="3" t="e">
        <f t="shared" si="10"/>
        <v>#N/A</v>
      </c>
      <c r="AF32" t="e">
        <f t="shared" si="11"/>
        <v>#N/A</v>
      </c>
      <c r="AG32" t="e">
        <f t="shared" si="12"/>
        <v>#N/A</v>
      </c>
    </row>
    <row r="33" spans="1:33">
      <c r="A33" s="55" t="s">
        <v>372</v>
      </c>
      <c r="B33" s="56">
        <f>INDEX(Models!$G$3:$T$1963,$B$3*2-1,C33)</f>
        <v>0</v>
      </c>
      <c r="C33" s="49">
        <v>12</v>
      </c>
      <c r="D33">
        <v>30</v>
      </c>
      <c r="E33" s="3">
        <v>6.6000000000000003E-2</v>
      </c>
      <c r="F33" s="17">
        <f t="shared" si="8"/>
        <v>0</v>
      </c>
      <c r="G33" s="17">
        <f t="shared" si="0"/>
        <v>0</v>
      </c>
      <c r="H33" s="21"/>
      <c r="I33" s="14" t="e">
        <f>IF(AD33=0,NA(),ROUND(AG33,PREFERENCES!$D$4))</f>
        <v>#N/A</v>
      </c>
      <c r="J33" s="14" t="e">
        <f>ROUND(E33*AG33,PREFERENCES!$D$5)</f>
        <v>#N/A</v>
      </c>
      <c r="K33" s="14" t="e">
        <f>IF(AD33=0,NA(),ROUND(AF33,PREFERENCES!$D$6))</f>
        <v>#N/A</v>
      </c>
      <c r="L33" s="14" t="e">
        <f>IF(J33=0,NA(),ROUND(AF33/J33,PREFERENCES!$D$7))</f>
        <v>#N/A</v>
      </c>
      <c r="M33" s="17" t="e">
        <f t="shared" si="1"/>
        <v>#N/A</v>
      </c>
      <c r="N33" s="14" t="e">
        <f>ROUND(IF($B$6=0,NA(),AF33/$B$6),PREFERENCES!$D$8)</f>
        <v>#N/A</v>
      </c>
      <c r="O33" s="14" t="e">
        <f>ROUND(IF(OR(K33=0,$B$6=0),NA(),$B$6/K33),PREFERENCES!$D$9)</f>
        <v>#N/A</v>
      </c>
      <c r="P33" s="14" t="e">
        <f>ROUND(IF(OR(K33=0,$B$6=0),NA(),$B$6/K33*100),PREFERENCES!$D$10)</f>
        <v>#N/A</v>
      </c>
      <c r="Q33" s="16" t="e">
        <f>IF((AF33*CHARACTERIZE!$I$3)=0,0,CEILING(CHARACTERIZE!$E$3/(AF33*CHARACTERIZE!$I$3),1)*$B$7)</f>
        <v>#N/A</v>
      </c>
      <c r="R33" s="17" t="e">
        <f>ROUND(Q33*E33*AG33/CHARACTERIZE!$M$3/$B$7, PREFERENCES!$D$5)</f>
        <v>#N/A</v>
      </c>
      <c r="S33" s="16" t="e">
        <f>ROUND(Q33*AF33*CHARACTERIZE!$I$3/$B$7,PREFERENCES!$D$6)</f>
        <v>#N/A</v>
      </c>
      <c r="T33" s="18" t="e">
        <f>ROUND(S33/Q33,PREFERENCES!$D$6)</f>
        <v>#N/A</v>
      </c>
      <c r="U33" s="15" t="e">
        <f>IF(R33=0,0,ROUND((AF33*CHARACTERIZE!$I$3)/(E33*AG33/CHARACTERIZE!$M$3),PREFERENCES!$D$7))</f>
        <v>#N/A</v>
      </c>
      <c r="V33" s="19" t="e">
        <f t="shared" si="2"/>
        <v>#N/A</v>
      </c>
      <c r="W33" s="15" t="e">
        <f t="shared" si="3"/>
        <v>#N/A</v>
      </c>
      <c r="X33" s="15" t="e">
        <f t="shared" si="4"/>
        <v>#N/A</v>
      </c>
      <c r="Y33" s="23" t="e">
        <f t="shared" si="5"/>
        <v>#N/A</v>
      </c>
      <c r="Z33" s="15" t="e">
        <f t="shared" si="6"/>
        <v>#N/A</v>
      </c>
      <c r="AA33" s="15" t="e">
        <f t="shared" si="7"/>
        <v>#N/A</v>
      </c>
      <c r="AB33" s="22"/>
      <c r="AC33" s="4"/>
      <c r="AD33" s="3">
        <f t="shared" si="9"/>
        <v>0</v>
      </c>
      <c r="AE33" s="3" t="e">
        <f t="shared" si="10"/>
        <v>#N/A</v>
      </c>
      <c r="AF33" t="e">
        <f t="shared" si="11"/>
        <v>#N/A</v>
      </c>
      <c r="AG33" t="e">
        <f t="shared" si="12"/>
        <v>#N/A</v>
      </c>
    </row>
    <row r="34" spans="1:33">
      <c r="A34" s="49" t="s">
        <v>27</v>
      </c>
      <c r="B34" s="53">
        <f>INDEX(Models!$G$3:$T$1963,$B$3*2-1,C34)</f>
        <v>0</v>
      </c>
      <c r="C34" s="49">
        <v>13</v>
      </c>
      <c r="D34">
        <v>31</v>
      </c>
      <c r="E34" s="3">
        <v>6.8000000000000005E-2</v>
      </c>
      <c r="F34" s="17">
        <f t="shared" si="8"/>
        <v>0</v>
      </c>
      <c r="G34" s="17">
        <f t="shared" si="0"/>
        <v>0</v>
      </c>
      <c r="H34" s="21"/>
      <c r="I34" s="14" t="e">
        <f>IF(AD34=0,NA(),ROUND(AG34,PREFERENCES!$D$4))</f>
        <v>#N/A</v>
      </c>
      <c r="J34" s="14" t="e">
        <f>ROUND(E34*AG34,PREFERENCES!$D$5)</f>
        <v>#N/A</v>
      </c>
      <c r="K34" s="14" t="e">
        <f>IF(AD34=0,NA(),ROUND(AF34,PREFERENCES!$D$6))</f>
        <v>#N/A</v>
      </c>
      <c r="L34" s="14" t="e">
        <f>IF(J34=0,NA(),ROUND(AF34/J34,PREFERENCES!$D$7))</f>
        <v>#N/A</v>
      </c>
      <c r="M34" s="17" t="e">
        <f t="shared" si="1"/>
        <v>#N/A</v>
      </c>
      <c r="N34" s="14" t="e">
        <f>ROUND(IF($B$6=0,NA(),AF34/$B$6),PREFERENCES!$D$8)</f>
        <v>#N/A</v>
      </c>
      <c r="O34" s="14" t="e">
        <f>ROUND(IF(OR(K34=0,$B$6=0),NA(),$B$6/K34),PREFERENCES!$D$9)</f>
        <v>#N/A</v>
      </c>
      <c r="P34" s="14" t="e">
        <f>ROUND(IF(OR(K34=0,$B$6=0),NA(),$B$6/K34*100),PREFERENCES!$D$10)</f>
        <v>#N/A</v>
      </c>
      <c r="Q34" s="16" t="e">
        <f>IF((AF34*CHARACTERIZE!$I$3)=0,0,CEILING(CHARACTERIZE!$E$3/(AF34*CHARACTERIZE!$I$3),1)*$B$7)</f>
        <v>#N/A</v>
      </c>
      <c r="R34" s="17" t="e">
        <f>ROUND(Q34*E34*AG34/CHARACTERIZE!$M$3/$B$7, PREFERENCES!$D$5)</f>
        <v>#N/A</v>
      </c>
      <c r="S34" s="16" t="e">
        <f>ROUND(Q34*AF34*CHARACTERIZE!$I$3/$B$7,PREFERENCES!$D$6)</f>
        <v>#N/A</v>
      </c>
      <c r="T34" s="18" t="e">
        <f>ROUND(S34/Q34,PREFERENCES!$D$6)</f>
        <v>#N/A</v>
      </c>
      <c r="U34" s="15" t="e">
        <f>IF(R34=0,0,ROUND((AF34*CHARACTERIZE!$I$3)/(E34*AG34/CHARACTERIZE!$M$3),PREFERENCES!$D$7))</f>
        <v>#N/A</v>
      </c>
      <c r="V34" s="19" t="e">
        <f t="shared" si="2"/>
        <v>#N/A</v>
      </c>
      <c r="W34" s="15" t="e">
        <f t="shared" si="3"/>
        <v>#N/A</v>
      </c>
      <c r="X34" s="15" t="e">
        <f t="shared" si="4"/>
        <v>#N/A</v>
      </c>
      <c r="Y34" s="23" t="e">
        <f t="shared" si="5"/>
        <v>#N/A</v>
      </c>
      <c r="Z34" s="15" t="e">
        <f t="shared" si="6"/>
        <v>#N/A</v>
      </c>
      <c r="AA34" s="15" t="e">
        <f t="shared" si="7"/>
        <v>#N/A</v>
      </c>
      <c r="AB34" s="22"/>
      <c r="AC34" s="4"/>
      <c r="AD34" s="3">
        <f t="shared" si="9"/>
        <v>0</v>
      </c>
      <c r="AE34" s="3" t="e">
        <f t="shared" si="10"/>
        <v>#N/A</v>
      </c>
      <c r="AF34" t="e">
        <f t="shared" si="11"/>
        <v>#N/A</v>
      </c>
      <c r="AG34" t="e">
        <f t="shared" si="12"/>
        <v>#N/A</v>
      </c>
    </row>
    <row r="35" spans="1:33">
      <c r="A35" s="52" t="s">
        <v>346</v>
      </c>
      <c r="B35" s="57">
        <f>INDEX(Models!$G$3:$T$1963,$B$3*2-1,C35)</f>
        <v>0</v>
      </c>
      <c r="C35" s="49">
        <v>14</v>
      </c>
      <c r="D35">
        <v>32</v>
      </c>
      <c r="E35" s="3">
        <v>7.0000000000000007E-2</v>
      </c>
      <c r="F35" s="17">
        <f t="shared" si="8"/>
        <v>0</v>
      </c>
      <c r="G35" s="17">
        <f t="shared" si="0"/>
        <v>0</v>
      </c>
      <c r="H35" s="21"/>
      <c r="I35" s="14" t="e">
        <f>IF(AD35=0,NA(),ROUND(AG35,PREFERENCES!$D$4))</f>
        <v>#N/A</v>
      </c>
      <c r="J35" s="14" t="e">
        <f>ROUND(E35*AG35,PREFERENCES!$D$5)</f>
        <v>#N/A</v>
      </c>
      <c r="K35" s="14" t="e">
        <f>IF(AD35=0,NA(),ROUND(AF35,PREFERENCES!$D$6))</f>
        <v>#N/A</v>
      </c>
      <c r="L35" s="14" t="e">
        <f>IF(J35=0,NA(),ROUND(AF35/J35,PREFERENCES!$D$7))</f>
        <v>#N/A</v>
      </c>
      <c r="M35" s="17" t="e">
        <f t="shared" si="1"/>
        <v>#N/A</v>
      </c>
      <c r="N35" s="14" t="e">
        <f>ROUND(IF($B$6=0,NA(),AF35/$B$6),PREFERENCES!$D$8)</f>
        <v>#N/A</v>
      </c>
      <c r="O35" s="14" t="e">
        <f>ROUND(IF(OR(K35=0,$B$6=0),NA(),$B$6/K35),PREFERENCES!$D$9)</f>
        <v>#N/A</v>
      </c>
      <c r="P35" s="14" t="e">
        <f>ROUND(IF(OR(K35=0,$B$6=0),NA(),$B$6/K35*100),PREFERENCES!$D$10)</f>
        <v>#N/A</v>
      </c>
      <c r="Q35" s="16" t="e">
        <f>IF((AF35*CHARACTERIZE!$I$3)=0,0,CEILING(CHARACTERIZE!$E$3/(AF35*CHARACTERIZE!$I$3),1)*$B$7)</f>
        <v>#N/A</v>
      </c>
      <c r="R35" s="17" t="e">
        <f>ROUND(Q35*E35*AG35/CHARACTERIZE!$M$3/$B$7, PREFERENCES!$D$5)</f>
        <v>#N/A</v>
      </c>
      <c r="S35" s="16" t="e">
        <f>ROUND(Q35*AF35*CHARACTERIZE!$I$3/$B$7,PREFERENCES!$D$6)</f>
        <v>#N/A</v>
      </c>
      <c r="T35" s="18" t="e">
        <f>ROUND(S35/Q35,PREFERENCES!$D$6)</f>
        <v>#N/A</v>
      </c>
      <c r="U35" s="15" t="e">
        <f>IF(R35=0,0,ROUND((AF35*CHARACTERIZE!$I$3)/(E35*AG35/CHARACTERIZE!$M$3),PREFERENCES!$D$7))</f>
        <v>#N/A</v>
      </c>
      <c r="V35" s="19" t="e">
        <f t="shared" si="2"/>
        <v>#N/A</v>
      </c>
      <c r="W35" s="15" t="e">
        <f t="shared" si="3"/>
        <v>#N/A</v>
      </c>
      <c r="X35" s="15" t="e">
        <f t="shared" si="4"/>
        <v>#N/A</v>
      </c>
      <c r="Y35" s="23" t="e">
        <f t="shared" si="5"/>
        <v>#N/A</v>
      </c>
      <c r="Z35" s="15" t="e">
        <f t="shared" si="6"/>
        <v>#N/A</v>
      </c>
      <c r="AA35" s="15" t="e">
        <f t="shared" si="7"/>
        <v>#N/A</v>
      </c>
      <c r="AB35" s="22"/>
      <c r="AC35" s="4"/>
      <c r="AD35" s="3">
        <f t="shared" si="9"/>
        <v>0</v>
      </c>
      <c r="AE35" s="3" t="e">
        <f t="shared" si="10"/>
        <v>#N/A</v>
      </c>
      <c r="AF35" t="e">
        <f t="shared" si="11"/>
        <v>#N/A</v>
      </c>
      <c r="AG35" t="e">
        <f t="shared" si="12"/>
        <v>#N/A</v>
      </c>
    </row>
    <row r="36" spans="1:33">
      <c r="D36">
        <v>33</v>
      </c>
      <c r="E36" s="3">
        <v>7.1999999999999995E-2</v>
      </c>
      <c r="F36" s="17">
        <f t="shared" si="8"/>
        <v>0</v>
      </c>
      <c r="G36" s="17">
        <f t="shared" si="0"/>
        <v>0</v>
      </c>
      <c r="H36" s="21"/>
      <c r="I36" s="14" t="e">
        <f>IF(AD36=0,NA(),ROUND(AG36,PREFERENCES!$D$4))</f>
        <v>#N/A</v>
      </c>
      <c r="J36" s="14" t="e">
        <f>ROUND(E36*AG36,PREFERENCES!$D$5)</f>
        <v>#N/A</v>
      </c>
      <c r="K36" s="14" t="e">
        <f>IF(AD36=0,NA(),ROUND(AF36,PREFERENCES!$D$6))</f>
        <v>#N/A</v>
      </c>
      <c r="L36" s="14" t="e">
        <f>IF(J36=0,NA(),ROUND(AF36/J36,PREFERENCES!$D$7))</f>
        <v>#N/A</v>
      </c>
      <c r="M36" s="17" t="e">
        <f t="shared" si="1"/>
        <v>#N/A</v>
      </c>
      <c r="N36" s="14" t="e">
        <f>ROUND(IF($B$6=0,NA(),AF36/$B$6),PREFERENCES!$D$8)</f>
        <v>#N/A</v>
      </c>
      <c r="O36" s="14" t="e">
        <f>ROUND(IF(OR(K36=0,$B$6=0),NA(),$B$6/K36),PREFERENCES!$D$9)</f>
        <v>#N/A</v>
      </c>
      <c r="P36" s="14" t="e">
        <f>ROUND(IF(OR(K36=0,$B$6=0),NA(),$B$6/K36*100),PREFERENCES!$D$10)</f>
        <v>#N/A</v>
      </c>
      <c r="Q36" s="16" t="e">
        <f>IF((AF36*CHARACTERIZE!$I$3)=0,0,CEILING(CHARACTERIZE!$E$3/(AF36*CHARACTERIZE!$I$3),1)*$B$7)</f>
        <v>#N/A</v>
      </c>
      <c r="R36" s="17" t="e">
        <f>ROUND(Q36*E36*AG36/CHARACTERIZE!$M$3/$B$7, PREFERENCES!$D$5)</f>
        <v>#N/A</v>
      </c>
      <c r="S36" s="16" t="e">
        <f>ROUND(Q36*AF36*CHARACTERIZE!$I$3/$B$7,PREFERENCES!$D$6)</f>
        <v>#N/A</v>
      </c>
      <c r="T36" s="18" t="e">
        <f>ROUND(S36/Q36,PREFERENCES!$D$6)</f>
        <v>#N/A</v>
      </c>
      <c r="U36" s="15" t="e">
        <f>IF(R36=0,0,ROUND((AF36*CHARACTERIZE!$I$3)/(E36*AG36/CHARACTERIZE!$M$3),PREFERENCES!$D$7))</f>
        <v>#N/A</v>
      </c>
      <c r="V36" s="19" t="e">
        <f t="shared" si="2"/>
        <v>#N/A</v>
      </c>
      <c r="W36" s="15" t="e">
        <f t="shared" si="3"/>
        <v>#N/A</v>
      </c>
      <c r="X36" s="15" t="e">
        <f t="shared" si="4"/>
        <v>#N/A</v>
      </c>
      <c r="Y36" s="23" t="e">
        <f t="shared" si="5"/>
        <v>#N/A</v>
      </c>
      <c r="Z36" s="15" t="e">
        <f t="shared" si="6"/>
        <v>#N/A</v>
      </c>
      <c r="AA36" s="15" t="e">
        <f t="shared" si="7"/>
        <v>#N/A</v>
      </c>
      <c r="AB36" s="22"/>
      <c r="AC36" s="4"/>
      <c r="AD36" s="3">
        <f t="shared" si="9"/>
        <v>0</v>
      </c>
      <c r="AE36" s="3" t="e">
        <f t="shared" si="10"/>
        <v>#N/A</v>
      </c>
      <c r="AF36" t="e">
        <f t="shared" si="11"/>
        <v>#N/A</v>
      </c>
      <c r="AG36" t="e">
        <f t="shared" si="12"/>
        <v>#N/A</v>
      </c>
    </row>
    <row r="37" spans="1:33">
      <c r="D37">
        <v>34</v>
      </c>
      <c r="E37" s="3">
        <v>7.3999999999999996E-2</v>
      </c>
      <c r="F37" s="17">
        <f t="shared" si="8"/>
        <v>0</v>
      </c>
      <c r="G37" s="17">
        <f t="shared" si="0"/>
        <v>0</v>
      </c>
      <c r="H37" s="21"/>
      <c r="I37" s="14" t="e">
        <f>IF(AD37=0,NA(),ROUND(AG37,PREFERENCES!$D$4))</f>
        <v>#N/A</v>
      </c>
      <c r="J37" s="14" t="e">
        <f>ROUND(E37*AG37,PREFERENCES!$D$5)</f>
        <v>#N/A</v>
      </c>
      <c r="K37" s="14" t="e">
        <f>IF(AD37=0,NA(),ROUND(AF37,PREFERENCES!$D$6))</f>
        <v>#N/A</v>
      </c>
      <c r="L37" s="14" t="e">
        <f>IF(J37=0,NA(),ROUND(AF37/J37,PREFERENCES!$D$7))</f>
        <v>#N/A</v>
      </c>
      <c r="M37" s="17" t="e">
        <f t="shared" si="1"/>
        <v>#N/A</v>
      </c>
      <c r="N37" s="14" t="e">
        <f>ROUND(IF($B$6=0,NA(),AF37/$B$6),PREFERENCES!$D$8)</f>
        <v>#N/A</v>
      </c>
      <c r="O37" s="14" t="e">
        <f>ROUND(IF(OR(K37=0,$B$6=0),NA(),$B$6/K37),PREFERENCES!$D$9)</f>
        <v>#N/A</v>
      </c>
      <c r="P37" s="14" t="e">
        <f>ROUND(IF(OR(K37=0,$B$6=0),NA(),$B$6/K37*100),PREFERENCES!$D$10)</f>
        <v>#N/A</v>
      </c>
      <c r="Q37" s="16" t="e">
        <f>IF((AF37*CHARACTERIZE!$I$3)=0,0,CEILING(CHARACTERIZE!$E$3/(AF37*CHARACTERIZE!$I$3),1)*$B$7)</f>
        <v>#N/A</v>
      </c>
      <c r="R37" s="17" t="e">
        <f>ROUND(Q37*E37*AG37/CHARACTERIZE!$M$3/$B$7, PREFERENCES!$D$5)</f>
        <v>#N/A</v>
      </c>
      <c r="S37" s="16" t="e">
        <f>ROUND(Q37*AF37*CHARACTERIZE!$I$3/$B$7,PREFERENCES!$D$6)</f>
        <v>#N/A</v>
      </c>
      <c r="T37" s="18" t="e">
        <f>ROUND(S37/Q37,PREFERENCES!$D$6)</f>
        <v>#N/A</v>
      </c>
      <c r="U37" s="15" t="e">
        <f>IF(R37=0,0,ROUND((AF37*CHARACTERIZE!$I$3)/(E37*AG37/CHARACTERIZE!$M$3),PREFERENCES!$D$7))</f>
        <v>#N/A</v>
      </c>
      <c r="V37" s="19" t="e">
        <f t="shared" si="2"/>
        <v>#N/A</v>
      </c>
      <c r="W37" s="15" t="e">
        <f t="shared" si="3"/>
        <v>#N/A</v>
      </c>
      <c r="X37" s="15" t="e">
        <f t="shared" si="4"/>
        <v>#N/A</v>
      </c>
      <c r="Y37" s="23" t="e">
        <f t="shared" si="5"/>
        <v>#N/A</v>
      </c>
      <c r="Z37" s="15" t="e">
        <f t="shared" si="6"/>
        <v>#N/A</v>
      </c>
      <c r="AA37" s="15" t="e">
        <f t="shared" si="7"/>
        <v>#N/A</v>
      </c>
      <c r="AB37" s="22"/>
      <c r="AC37" s="4"/>
      <c r="AD37" s="3">
        <f t="shared" si="9"/>
        <v>0</v>
      </c>
      <c r="AE37" s="3" t="e">
        <f t="shared" si="10"/>
        <v>#N/A</v>
      </c>
      <c r="AF37" t="e">
        <f t="shared" si="11"/>
        <v>#N/A</v>
      </c>
      <c r="AG37" t="e">
        <f t="shared" si="12"/>
        <v>#N/A</v>
      </c>
    </row>
    <row r="38" spans="1:33">
      <c r="D38">
        <v>35</v>
      </c>
      <c r="E38" s="3">
        <v>7.4999999999999997E-2</v>
      </c>
      <c r="F38" s="17">
        <f t="shared" si="8"/>
        <v>0</v>
      </c>
      <c r="G38" s="17">
        <f t="shared" si="0"/>
        <v>0</v>
      </c>
      <c r="H38" s="21"/>
      <c r="I38" s="14" t="e">
        <f>IF(AD38=0,NA(),ROUND(AG38,PREFERENCES!$D$4))</f>
        <v>#N/A</v>
      </c>
      <c r="J38" s="14" t="e">
        <f>ROUND(E38*AG38,PREFERENCES!$D$5)</f>
        <v>#N/A</v>
      </c>
      <c r="K38" s="14" t="e">
        <f>IF(AD38=0,NA(),ROUND(AF38,PREFERENCES!$D$6))</f>
        <v>#N/A</v>
      </c>
      <c r="L38" s="14" t="e">
        <f>IF(J38=0,NA(),ROUND(AF38/J38,PREFERENCES!$D$7))</f>
        <v>#N/A</v>
      </c>
      <c r="M38" s="17" t="e">
        <f t="shared" si="1"/>
        <v>#N/A</v>
      </c>
      <c r="N38" s="14" t="e">
        <f>ROUND(IF($B$6=0,NA(),AF38/$B$6),PREFERENCES!$D$8)</f>
        <v>#N/A</v>
      </c>
      <c r="O38" s="14" t="e">
        <f>ROUND(IF(OR(K38=0,$B$6=0),NA(),$B$6/K38),PREFERENCES!$D$9)</f>
        <v>#N/A</v>
      </c>
      <c r="P38" s="14" t="e">
        <f>ROUND(IF(OR(K38=0,$B$6=0),NA(),$B$6/K38*100),PREFERENCES!$D$10)</f>
        <v>#N/A</v>
      </c>
      <c r="Q38" s="16" t="e">
        <f>IF((AF38*CHARACTERIZE!$I$3)=0,0,CEILING(CHARACTERIZE!$E$3/(AF38*CHARACTERIZE!$I$3),1)*$B$7)</f>
        <v>#N/A</v>
      </c>
      <c r="R38" s="17" t="e">
        <f>ROUND(Q38*E38*AG38/CHARACTERIZE!$M$3/$B$7, PREFERENCES!$D$5)</f>
        <v>#N/A</v>
      </c>
      <c r="S38" s="16" t="e">
        <f>ROUND(Q38*AF38*CHARACTERIZE!$I$3/$B$7,PREFERENCES!$D$6)</f>
        <v>#N/A</v>
      </c>
      <c r="T38" s="18" t="e">
        <f>ROUND(S38/Q38,PREFERENCES!$D$6)</f>
        <v>#N/A</v>
      </c>
      <c r="U38" s="15" t="e">
        <f>IF(R38=0,0,ROUND((AF38*CHARACTERIZE!$I$3)/(E38*AG38/CHARACTERIZE!$M$3),PREFERENCES!$D$7))</f>
        <v>#N/A</v>
      </c>
      <c r="V38" s="19" t="e">
        <f t="shared" si="2"/>
        <v>#N/A</v>
      </c>
      <c r="W38" s="15" t="e">
        <f t="shared" si="3"/>
        <v>#N/A</v>
      </c>
      <c r="X38" s="15" t="e">
        <f t="shared" si="4"/>
        <v>#N/A</v>
      </c>
      <c r="Y38" s="23" t="e">
        <f t="shared" si="5"/>
        <v>#N/A</v>
      </c>
      <c r="Z38" s="15" t="e">
        <f t="shared" si="6"/>
        <v>#N/A</v>
      </c>
      <c r="AA38" s="15" t="e">
        <f t="shared" si="7"/>
        <v>#N/A</v>
      </c>
      <c r="AB38" s="22"/>
      <c r="AC38" s="4"/>
      <c r="AD38" s="3">
        <f t="shared" si="9"/>
        <v>0</v>
      </c>
      <c r="AE38" s="3" t="e">
        <f t="shared" si="10"/>
        <v>#N/A</v>
      </c>
      <c r="AF38" t="e">
        <f t="shared" si="11"/>
        <v>#N/A</v>
      </c>
      <c r="AG38" t="e">
        <f t="shared" si="12"/>
        <v>#N/A</v>
      </c>
    </row>
    <row r="39" spans="1:33">
      <c r="A39" s="10" t="s">
        <v>317</v>
      </c>
      <c r="B39">
        <f>IF(AND(B13&lt;&gt;0,B14=0,B15=0),3,IF(AND(B13&lt;&gt;0,B14&lt;&gt;0,B15=0),4,IF(AND(B13&lt;&gt;0,B15&lt;&gt;0),5,IF(B8=1,1,2))))</f>
        <v>2</v>
      </c>
      <c r="D39">
        <v>36</v>
      </c>
      <c r="E39" s="3">
        <v>7.5999999999999998E-2</v>
      </c>
      <c r="F39" s="17">
        <f t="shared" si="8"/>
        <v>0</v>
      </c>
      <c r="G39" s="17">
        <f t="shared" si="0"/>
        <v>0</v>
      </c>
      <c r="H39" s="21"/>
      <c r="I39" s="14" t="e">
        <f>IF(AD39=0,NA(),ROUND(AG39,PREFERENCES!$D$4))</f>
        <v>#N/A</v>
      </c>
      <c r="J39" s="14" t="e">
        <f>ROUND(E39*AG39,PREFERENCES!$D$5)</f>
        <v>#N/A</v>
      </c>
      <c r="K39" s="14" t="e">
        <f>IF(AD39=0,NA(),ROUND(AF39,PREFERENCES!$D$6))</f>
        <v>#N/A</v>
      </c>
      <c r="L39" s="14" t="e">
        <f>IF(J39=0,NA(),ROUND(AF39/J39,PREFERENCES!$D$7))</f>
        <v>#N/A</v>
      </c>
      <c r="M39" s="17" t="e">
        <f t="shared" si="1"/>
        <v>#N/A</v>
      </c>
      <c r="N39" s="14" t="e">
        <f>ROUND(IF($B$6=0,NA(),AF39/$B$6),PREFERENCES!$D$8)</f>
        <v>#N/A</v>
      </c>
      <c r="O39" s="14" t="e">
        <f>ROUND(IF(OR(K39=0,$B$6=0),NA(),$B$6/K39),PREFERENCES!$D$9)</f>
        <v>#N/A</v>
      </c>
      <c r="P39" s="14" t="e">
        <f>ROUND(IF(OR(K39=0,$B$6=0),NA(),$B$6/K39*100),PREFERENCES!$D$10)</f>
        <v>#N/A</v>
      </c>
      <c r="Q39" s="16" t="e">
        <f>IF((AF39*CHARACTERIZE!$I$3)=0,0,CEILING(CHARACTERIZE!$E$3/(AF39*CHARACTERIZE!$I$3),1)*$B$7)</f>
        <v>#N/A</v>
      </c>
      <c r="R39" s="17" t="e">
        <f>ROUND(Q39*E39*AG39/CHARACTERIZE!$M$3/$B$7, PREFERENCES!$D$5)</f>
        <v>#N/A</v>
      </c>
      <c r="S39" s="16" t="e">
        <f>ROUND(Q39*AF39*CHARACTERIZE!$I$3/$B$7,PREFERENCES!$D$6)</f>
        <v>#N/A</v>
      </c>
      <c r="T39" s="18" t="e">
        <f>ROUND(S39/Q39,PREFERENCES!$D$6)</f>
        <v>#N/A</v>
      </c>
      <c r="U39" s="15" t="e">
        <f>IF(R39=0,0,ROUND((AF39*CHARACTERIZE!$I$3)/(E39*AG39/CHARACTERIZE!$M$3),PREFERENCES!$D$7))</f>
        <v>#N/A</v>
      </c>
      <c r="V39" s="19" t="e">
        <f t="shared" si="2"/>
        <v>#N/A</v>
      </c>
      <c r="W39" s="15" t="e">
        <f t="shared" si="3"/>
        <v>#N/A</v>
      </c>
      <c r="X39" s="15" t="e">
        <f t="shared" si="4"/>
        <v>#N/A</v>
      </c>
      <c r="Y39" s="23" t="e">
        <f t="shared" si="5"/>
        <v>#N/A</v>
      </c>
      <c r="Z39" s="15" t="e">
        <f t="shared" si="6"/>
        <v>#N/A</v>
      </c>
      <c r="AA39" s="15" t="e">
        <f t="shared" si="7"/>
        <v>#N/A</v>
      </c>
      <c r="AB39" s="22"/>
      <c r="AC39" s="4"/>
      <c r="AD39" s="3">
        <f t="shared" si="9"/>
        <v>0</v>
      </c>
      <c r="AE39" s="3" t="e">
        <f t="shared" si="10"/>
        <v>#N/A</v>
      </c>
      <c r="AF39" t="e">
        <f t="shared" si="11"/>
        <v>#N/A</v>
      </c>
      <c r="AG39" t="e">
        <f t="shared" si="12"/>
        <v>#N/A</v>
      </c>
    </row>
    <row r="40" spans="1:33">
      <c r="B40" t="str">
        <f>IF(AND(B35=0,B3&gt;1),"Tc (ºC)","Tj (ºC)")</f>
        <v>Tj (ºC)</v>
      </c>
      <c r="D40">
        <v>37</v>
      </c>
      <c r="E40" s="3">
        <v>7.8E-2</v>
      </c>
      <c r="F40" s="17">
        <f t="shared" si="8"/>
        <v>0</v>
      </c>
      <c r="G40" s="17">
        <f t="shared" si="0"/>
        <v>0</v>
      </c>
      <c r="H40" s="21"/>
      <c r="I40" s="14" t="e">
        <f>IF(AD40=0,NA(),ROUND(AG40,PREFERENCES!$D$4))</f>
        <v>#N/A</v>
      </c>
      <c r="J40" s="14" t="e">
        <f>ROUND(E40*AG40,PREFERENCES!$D$5)</f>
        <v>#N/A</v>
      </c>
      <c r="K40" s="14" t="e">
        <f>IF(AD40=0,NA(),ROUND(AF40,PREFERENCES!$D$6))</f>
        <v>#N/A</v>
      </c>
      <c r="L40" s="14" t="e">
        <f>IF(J40=0,NA(),ROUND(AF40/J40,PREFERENCES!$D$7))</f>
        <v>#N/A</v>
      </c>
      <c r="M40" s="17" t="e">
        <f t="shared" si="1"/>
        <v>#N/A</v>
      </c>
      <c r="N40" s="14" t="e">
        <f>ROUND(IF($B$6=0,NA(),AF40/$B$6),PREFERENCES!$D$8)</f>
        <v>#N/A</v>
      </c>
      <c r="O40" s="14" t="e">
        <f>ROUND(IF(OR(K40=0,$B$6=0),NA(),$B$6/K40),PREFERENCES!$D$9)</f>
        <v>#N/A</v>
      </c>
      <c r="P40" s="14" t="e">
        <f>ROUND(IF(OR(K40=0,$B$6=0),NA(),$B$6/K40*100),PREFERENCES!$D$10)</f>
        <v>#N/A</v>
      </c>
      <c r="Q40" s="16" t="e">
        <f>IF((AF40*CHARACTERIZE!$I$3)=0,0,CEILING(CHARACTERIZE!$E$3/(AF40*CHARACTERIZE!$I$3),1)*$B$7)</f>
        <v>#N/A</v>
      </c>
      <c r="R40" s="17" t="e">
        <f>ROUND(Q40*E40*AG40/CHARACTERIZE!$M$3/$B$7, PREFERENCES!$D$5)</f>
        <v>#N/A</v>
      </c>
      <c r="S40" s="16" t="e">
        <f>ROUND(Q40*AF40*CHARACTERIZE!$I$3/$B$7,PREFERENCES!$D$6)</f>
        <v>#N/A</v>
      </c>
      <c r="T40" s="18" t="e">
        <f>ROUND(S40/Q40,PREFERENCES!$D$6)</f>
        <v>#N/A</v>
      </c>
      <c r="U40" s="15" t="e">
        <f>IF(R40=0,0,ROUND((AF40*CHARACTERIZE!$I$3)/(E40*AG40/CHARACTERIZE!$M$3),PREFERENCES!$D$7))</f>
        <v>#N/A</v>
      </c>
      <c r="V40" s="19" t="e">
        <f t="shared" si="2"/>
        <v>#N/A</v>
      </c>
      <c r="W40" s="15" t="e">
        <f t="shared" si="3"/>
        <v>#N/A</v>
      </c>
      <c r="X40" s="15" t="e">
        <f t="shared" si="4"/>
        <v>#N/A</v>
      </c>
      <c r="Y40" s="23" t="e">
        <f t="shared" si="5"/>
        <v>#N/A</v>
      </c>
      <c r="Z40" s="15" t="e">
        <f t="shared" si="6"/>
        <v>#N/A</v>
      </c>
      <c r="AA40" s="15" t="e">
        <f t="shared" si="7"/>
        <v>#N/A</v>
      </c>
      <c r="AB40" s="22"/>
      <c r="AC40" s="4"/>
      <c r="AD40" s="3">
        <f t="shared" si="9"/>
        <v>0</v>
      </c>
      <c r="AE40" s="3" t="e">
        <f t="shared" si="10"/>
        <v>#N/A</v>
      </c>
      <c r="AF40" t="e">
        <f t="shared" si="11"/>
        <v>#N/A</v>
      </c>
      <c r="AG40" t="e">
        <f t="shared" si="12"/>
        <v>#N/A</v>
      </c>
    </row>
    <row r="41" spans="1:33">
      <c r="B41" s="10" t="str">
        <f>IF(AND(B35=0,B3&gt;1),"Tc (ºC)","Tsp (ºC)")</f>
        <v>Tsp (ºC)</v>
      </c>
      <c r="D41">
        <v>38</v>
      </c>
      <c r="E41" s="3">
        <v>0.08</v>
      </c>
      <c r="F41" s="17">
        <f t="shared" si="8"/>
        <v>0</v>
      </c>
      <c r="G41" s="17">
        <f t="shared" si="0"/>
        <v>0</v>
      </c>
      <c r="H41" s="21"/>
      <c r="I41" s="14" t="e">
        <f>IF(AD41=0,NA(),ROUND(AG41,PREFERENCES!$D$4))</f>
        <v>#N/A</v>
      </c>
      <c r="J41" s="14" t="e">
        <f>ROUND(E41*AG41,PREFERENCES!$D$5)</f>
        <v>#N/A</v>
      </c>
      <c r="K41" s="14" t="e">
        <f>IF(AD41=0,NA(),ROUND(AF41,PREFERENCES!$D$6))</f>
        <v>#N/A</v>
      </c>
      <c r="L41" s="14" t="e">
        <f>IF(J41=0,NA(),ROUND(AF41/J41,PREFERENCES!$D$7))</f>
        <v>#N/A</v>
      </c>
      <c r="M41" s="17" t="e">
        <f t="shared" si="1"/>
        <v>#N/A</v>
      </c>
      <c r="N41" s="14" t="e">
        <f>ROUND(IF($B$6=0,NA(),AF41/$B$6),PREFERENCES!$D$8)</f>
        <v>#N/A</v>
      </c>
      <c r="O41" s="14" t="e">
        <f>ROUND(IF(OR(K41=0,$B$6=0),NA(),$B$6/K41),PREFERENCES!$D$9)</f>
        <v>#N/A</v>
      </c>
      <c r="P41" s="14" t="e">
        <f>ROUND(IF(OR(K41=0,$B$6=0),NA(),$B$6/K41*100),PREFERENCES!$D$10)</f>
        <v>#N/A</v>
      </c>
      <c r="Q41" s="16" t="e">
        <f>IF((AF41*CHARACTERIZE!$I$3)=0,0,CEILING(CHARACTERIZE!$E$3/(AF41*CHARACTERIZE!$I$3),1)*$B$7)</f>
        <v>#N/A</v>
      </c>
      <c r="R41" s="17" t="e">
        <f>ROUND(Q41*E41*AG41/CHARACTERIZE!$M$3/$B$7, PREFERENCES!$D$5)</f>
        <v>#N/A</v>
      </c>
      <c r="S41" s="16" t="e">
        <f>ROUND(Q41*AF41*CHARACTERIZE!$I$3/$B$7,PREFERENCES!$D$6)</f>
        <v>#N/A</v>
      </c>
      <c r="T41" s="18" t="e">
        <f>ROUND(S41/Q41,PREFERENCES!$D$6)</f>
        <v>#N/A</v>
      </c>
      <c r="U41" s="15" t="e">
        <f>IF(R41=0,0,ROUND((AF41*CHARACTERIZE!$I$3)/(E41*AG41/CHARACTERIZE!$M$3),PREFERENCES!$D$7))</f>
        <v>#N/A</v>
      </c>
      <c r="V41" s="19" t="e">
        <f t="shared" si="2"/>
        <v>#N/A</v>
      </c>
      <c r="W41" s="15" t="e">
        <f t="shared" si="3"/>
        <v>#N/A</v>
      </c>
      <c r="X41" s="15" t="e">
        <f t="shared" si="4"/>
        <v>#N/A</v>
      </c>
      <c r="Y41" s="23" t="e">
        <f t="shared" si="5"/>
        <v>#N/A</v>
      </c>
      <c r="Z41" s="15" t="e">
        <f t="shared" si="6"/>
        <v>#N/A</v>
      </c>
      <c r="AA41" s="15" t="e">
        <f t="shared" si="7"/>
        <v>#N/A</v>
      </c>
      <c r="AB41" s="22"/>
      <c r="AC41" s="4"/>
      <c r="AD41" s="3">
        <f t="shared" si="9"/>
        <v>0</v>
      </c>
      <c r="AE41" s="3" t="e">
        <f t="shared" si="10"/>
        <v>#N/A</v>
      </c>
      <c r="AF41" t="e">
        <f t="shared" si="11"/>
        <v>#N/A</v>
      </c>
      <c r="AG41" t="e">
        <f t="shared" si="12"/>
        <v>#N/A</v>
      </c>
    </row>
    <row r="42" spans="1:33">
      <c r="D42">
        <v>39</v>
      </c>
      <c r="E42" s="3">
        <v>8.2000000000000003E-2</v>
      </c>
      <c r="F42" s="17">
        <f t="shared" si="8"/>
        <v>0</v>
      </c>
      <c r="G42" s="17">
        <f t="shared" si="0"/>
        <v>0</v>
      </c>
      <c r="H42" s="21"/>
      <c r="I42" s="14" t="e">
        <f>IF(AD42=0,NA(),ROUND(AG42,PREFERENCES!$D$4))</f>
        <v>#N/A</v>
      </c>
      <c r="J42" s="14" t="e">
        <f>ROUND(E42*AG42,PREFERENCES!$D$5)</f>
        <v>#N/A</v>
      </c>
      <c r="K42" s="14" t="e">
        <f>IF(AD42=0,NA(),ROUND(AF42,PREFERENCES!$D$6))</f>
        <v>#N/A</v>
      </c>
      <c r="L42" s="14" t="e">
        <f>IF(J42=0,NA(),ROUND(AF42/J42,PREFERENCES!$D$7))</f>
        <v>#N/A</v>
      </c>
      <c r="M42" s="17" t="e">
        <f t="shared" si="1"/>
        <v>#N/A</v>
      </c>
      <c r="N42" s="14" t="e">
        <f>ROUND(IF($B$6=0,NA(),AF42/$B$6),PREFERENCES!$D$8)</f>
        <v>#N/A</v>
      </c>
      <c r="O42" s="14" t="e">
        <f>ROUND(IF(OR(K42=0,$B$6=0),NA(),$B$6/K42),PREFERENCES!$D$9)</f>
        <v>#N/A</v>
      </c>
      <c r="P42" s="14" t="e">
        <f>ROUND(IF(OR(K42=0,$B$6=0),NA(),$B$6/K42*100),PREFERENCES!$D$10)</f>
        <v>#N/A</v>
      </c>
      <c r="Q42" s="16" t="e">
        <f>IF((AF42*CHARACTERIZE!$I$3)=0,0,CEILING(CHARACTERIZE!$E$3/(AF42*CHARACTERIZE!$I$3),1)*$B$7)</f>
        <v>#N/A</v>
      </c>
      <c r="R42" s="17" t="e">
        <f>ROUND(Q42*E42*AG42/CHARACTERIZE!$M$3/$B$7, PREFERENCES!$D$5)</f>
        <v>#N/A</v>
      </c>
      <c r="S42" s="16" t="e">
        <f>ROUND(Q42*AF42*CHARACTERIZE!$I$3/$B$7,PREFERENCES!$D$6)</f>
        <v>#N/A</v>
      </c>
      <c r="T42" s="18" t="e">
        <f>ROUND(S42/Q42,PREFERENCES!$D$6)</f>
        <v>#N/A</v>
      </c>
      <c r="U42" s="15" t="e">
        <f>IF(R42=0,0,ROUND((AF42*CHARACTERIZE!$I$3)/(E42*AG42/CHARACTERIZE!$M$3),PREFERENCES!$D$7))</f>
        <v>#N/A</v>
      </c>
      <c r="V42" s="19" t="e">
        <f t="shared" si="2"/>
        <v>#N/A</v>
      </c>
      <c r="W42" s="15" t="e">
        <f t="shared" si="3"/>
        <v>#N/A</v>
      </c>
      <c r="X42" s="15" t="e">
        <f t="shared" si="4"/>
        <v>#N/A</v>
      </c>
      <c r="Y42" s="23" t="e">
        <f t="shared" si="5"/>
        <v>#N/A</v>
      </c>
      <c r="Z42" s="15" t="e">
        <f t="shared" si="6"/>
        <v>#N/A</v>
      </c>
      <c r="AA42" s="15" t="e">
        <f t="shared" si="7"/>
        <v>#N/A</v>
      </c>
      <c r="AB42" s="22"/>
      <c r="AC42" s="4"/>
      <c r="AD42" s="3">
        <f t="shared" si="9"/>
        <v>0</v>
      </c>
      <c r="AE42" s="3" t="e">
        <f t="shared" si="10"/>
        <v>#N/A</v>
      </c>
      <c r="AF42" t="e">
        <f t="shared" si="11"/>
        <v>#N/A</v>
      </c>
      <c r="AG42" t="e">
        <f t="shared" si="12"/>
        <v>#N/A</v>
      </c>
    </row>
    <row r="43" spans="1:33">
      <c r="D43">
        <v>40</v>
      </c>
      <c r="E43" s="3">
        <v>8.4000000000000005E-2</v>
      </c>
      <c r="F43" s="17">
        <f t="shared" si="8"/>
        <v>0</v>
      </c>
      <c r="G43" s="17">
        <f t="shared" si="0"/>
        <v>0</v>
      </c>
      <c r="H43" s="21"/>
      <c r="I43" s="14" t="e">
        <f>IF(AD43=0,NA(),ROUND(AG43,PREFERENCES!$D$4))</f>
        <v>#N/A</v>
      </c>
      <c r="J43" s="14" t="e">
        <f>ROUND(E43*AG43,PREFERENCES!$D$5)</f>
        <v>#N/A</v>
      </c>
      <c r="K43" s="14" t="e">
        <f>IF(AD43=0,NA(),ROUND(AF43,PREFERENCES!$D$6))</f>
        <v>#N/A</v>
      </c>
      <c r="L43" s="14" t="e">
        <f>IF(J43=0,NA(),ROUND(AF43/J43,PREFERENCES!$D$7))</f>
        <v>#N/A</v>
      </c>
      <c r="M43" s="17" t="e">
        <f t="shared" si="1"/>
        <v>#N/A</v>
      </c>
      <c r="N43" s="14" t="e">
        <f>ROUND(IF($B$6=0,NA(),AF43/$B$6),PREFERENCES!$D$8)</f>
        <v>#N/A</v>
      </c>
      <c r="O43" s="14" t="e">
        <f>ROUND(IF(OR(K43=0,$B$6=0),NA(),$B$6/K43),PREFERENCES!$D$9)</f>
        <v>#N/A</v>
      </c>
      <c r="P43" s="14" t="e">
        <f>ROUND(IF(OR(K43=0,$B$6=0),NA(),$B$6/K43*100),PREFERENCES!$D$10)</f>
        <v>#N/A</v>
      </c>
      <c r="Q43" s="16" t="e">
        <f>IF((AF43*CHARACTERIZE!$I$3)=0,0,CEILING(CHARACTERIZE!$E$3/(AF43*CHARACTERIZE!$I$3),1)*$B$7)</f>
        <v>#N/A</v>
      </c>
      <c r="R43" s="17" t="e">
        <f>ROUND(Q43*E43*AG43/CHARACTERIZE!$M$3/$B$7, PREFERENCES!$D$5)</f>
        <v>#N/A</v>
      </c>
      <c r="S43" s="16" t="e">
        <f>ROUND(Q43*AF43*CHARACTERIZE!$I$3/$B$7,PREFERENCES!$D$6)</f>
        <v>#N/A</v>
      </c>
      <c r="T43" s="18" t="e">
        <f>ROUND(S43/Q43,PREFERENCES!$D$6)</f>
        <v>#N/A</v>
      </c>
      <c r="U43" s="15" t="e">
        <f>IF(R43=0,0,ROUND((AF43*CHARACTERIZE!$I$3)/(E43*AG43/CHARACTERIZE!$M$3),PREFERENCES!$D$7))</f>
        <v>#N/A</v>
      </c>
      <c r="V43" s="19" t="e">
        <f t="shared" si="2"/>
        <v>#N/A</v>
      </c>
      <c r="W43" s="15" t="e">
        <f t="shared" si="3"/>
        <v>#N/A</v>
      </c>
      <c r="X43" s="15" t="e">
        <f t="shared" si="4"/>
        <v>#N/A</v>
      </c>
      <c r="Y43" s="23" t="e">
        <f t="shared" si="5"/>
        <v>#N/A</v>
      </c>
      <c r="Z43" s="15" t="e">
        <f t="shared" si="6"/>
        <v>#N/A</v>
      </c>
      <c r="AA43" s="15" t="e">
        <f t="shared" si="7"/>
        <v>#N/A</v>
      </c>
      <c r="AB43" s="22"/>
      <c r="AC43" s="4"/>
      <c r="AD43" s="3">
        <f t="shared" si="9"/>
        <v>0</v>
      </c>
      <c r="AE43" s="3" t="e">
        <f t="shared" si="10"/>
        <v>#N/A</v>
      </c>
      <c r="AF43" t="e">
        <f t="shared" si="11"/>
        <v>#N/A</v>
      </c>
      <c r="AG43" t="e">
        <f t="shared" si="12"/>
        <v>#N/A</v>
      </c>
    </row>
    <row r="44" spans="1:33">
      <c r="D44">
        <v>41</v>
      </c>
      <c r="E44" s="3">
        <v>8.5999999999999993E-2</v>
      </c>
      <c r="F44" s="17">
        <f t="shared" si="8"/>
        <v>0</v>
      </c>
      <c r="G44" s="17">
        <f t="shared" si="0"/>
        <v>0</v>
      </c>
      <c r="H44" s="21"/>
      <c r="I44" s="14" t="e">
        <f>IF(AD44=0,NA(),ROUND(AG44,PREFERENCES!$D$4))</f>
        <v>#N/A</v>
      </c>
      <c r="J44" s="14" t="e">
        <f>ROUND(E44*AG44,PREFERENCES!$D$5)</f>
        <v>#N/A</v>
      </c>
      <c r="K44" s="14" t="e">
        <f>IF(AD44=0,NA(),ROUND(AF44,PREFERENCES!$D$6))</f>
        <v>#N/A</v>
      </c>
      <c r="L44" s="14" t="e">
        <f>IF(J44=0,NA(),ROUND(AF44/J44,PREFERENCES!$D$7))</f>
        <v>#N/A</v>
      </c>
      <c r="M44" s="17" t="e">
        <f t="shared" si="1"/>
        <v>#N/A</v>
      </c>
      <c r="N44" s="14" t="e">
        <f>ROUND(IF($B$6=0,NA(),AF44/$B$6),PREFERENCES!$D$8)</f>
        <v>#N/A</v>
      </c>
      <c r="O44" s="14" t="e">
        <f>ROUND(IF(OR(K44=0,$B$6=0),NA(),$B$6/K44),PREFERENCES!$D$9)</f>
        <v>#N/A</v>
      </c>
      <c r="P44" s="14" t="e">
        <f>ROUND(IF(OR(K44=0,$B$6=0),NA(),$B$6/K44*100),PREFERENCES!$D$10)</f>
        <v>#N/A</v>
      </c>
      <c r="Q44" s="16" t="e">
        <f>IF((AF44*CHARACTERIZE!$I$3)=0,0,CEILING(CHARACTERIZE!$E$3/(AF44*CHARACTERIZE!$I$3),1)*$B$7)</f>
        <v>#N/A</v>
      </c>
      <c r="R44" s="17" t="e">
        <f>ROUND(Q44*E44*AG44/CHARACTERIZE!$M$3/$B$7, PREFERENCES!$D$5)</f>
        <v>#N/A</v>
      </c>
      <c r="S44" s="16" t="e">
        <f>ROUND(Q44*AF44*CHARACTERIZE!$I$3/$B$7,PREFERENCES!$D$6)</f>
        <v>#N/A</v>
      </c>
      <c r="T44" s="18" t="e">
        <f>ROUND(S44/Q44,PREFERENCES!$D$6)</f>
        <v>#N/A</v>
      </c>
      <c r="U44" s="15" t="e">
        <f>IF(R44=0,0,ROUND((AF44*CHARACTERIZE!$I$3)/(E44*AG44/CHARACTERIZE!$M$3),PREFERENCES!$D$7))</f>
        <v>#N/A</v>
      </c>
      <c r="V44" s="19" t="e">
        <f t="shared" si="2"/>
        <v>#N/A</v>
      </c>
      <c r="W44" s="15" t="e">
        <f t="shared" si="3"/>
        <v>#N/A</v>
      </c>
      <c r="X44" s="15" t="e">
        <f t="shared" si="4"/>
        <v>#N/A</v>
      </c>
      <c r="Y44" s="23" t="e">
        <f t="shared" si="5"/>
        <v>#N/A</v>
      </c>
      <c r="Z44" s="15" t="e">
        <f t="shared" si="6"/>
        <v>#N/A</v>
      </c>
      <c r="AA44" s="15" t="e">
        <f t="shared" si="7"/>
        <v>#N/A</v>
      </c>
      <c r="AB44" s="22"/>
      <c r="AC44" s="4"/>
      <c r="AD44" s="3">
        <f t="shared" si="9"/>
        <v>0</v>
      </c>
      <c r="AE44" s="3" t="e">
        <f t="shared" si="10"/>
        <v>#N/A</v>
      </c>
      <c r="AF44" t="e">
        <f t="shared" si="11"/>
        <v>#N/A</v>
      </c>
      <c r="AG44" t="e">
        <f t="shared" si="12"/>
        <v>#N/A</v>
      </c>
    </row>
    <row r="45" spans="1:33">
      <c r="D45">
        <v>42</v>
      </c>
      <c r="E45" s="3">
        <v>8.7999999999999995E-2</v>
      </c>
      <c r="F45" s="17">
        <f t="shared" si="8"/>
        <v>0</v>
      </c>
      <c r="G45" s="17">
        <f t="shared" si="0"/>
        <v>0</v>
      </c>
      <c r="H45" s="21"/>
      <c r="I45" s="14" t="e">
        <f>IF(AD45=0,NA(),ROUND(AG45,PREFERENCES!$D$4))</f>
        <v>#N/A</v>
      </c>
      <c r="J45" s="14" t="e">
        <f>ROUND(E45*AG45,PREFERENCES!$D$5)</f>
        <v>#N/A</v>
      </c>
      <c r="K45" s="14" t="e">
        <f>IF(AD45=0,NA(),ROUND(AF45,PREFERENCES!$D$6))</f>
        <v>#N/A</v>
      </c>
      <c r="L45" s="14" t="e">
        <f>IF(J45=0,NA(),ROUND(AF45/J45,PREFERENCES!$D$7))</f>
        <v>#N/A</v>
      </c>
      <c r="M45" s="17" t="e">
        <f t="shared" si="1"/>
        <v>#N/A</v>
      </c>
      <c r="N45" s="14" t="e">
        <f>ROUND(IF($B$6=0,NA(),AF45/$B$6),PREFERENCES!$D$8)</f>
        <v>#N/A</v>
      </c>
      <c r="O45" s="14" t="e">
        <f>ROUND(IF(OR(K45=0,$B$6=0),NA(),$B$6/K45),PREFERENCES!$D$9)</f>
        <v>#N/A</v>
      </c>
      <c r="P45" s="14" t="e">
        <f>ROUND(IF(OR(K45=0,$B$6=0),NA(),$B$6/K45*100),PREFERENCES!$D$10)</f>
        <v>#N/A</v>
      </c>
      <c r="Q45" s="16" t="e">
        <f>IF((AF45*CHARACTERIZE!$I$3)=0,0,CEILING(CHARACTERIZE!$E$3/(AF45*CHARACTERIZE!$I$3),1)*$B$7)</f>
        <v>#N/A</v>
      </c>
      <c r="R45" s="17" t="e">
        <f>ROUND(Q45*E45*AG45/CHARACTERIZE!$M$3/$B$7, PREFERENCES!$D$5)</f>
        <v>#N/A</v>
      </c>
      <c r="S45" s="16" t="e">
        <f>ROUND(Q45*AF45*CHARACTERIZE!$I$3/$B$7,PREFERENCES!$D$6)</f>
        <v>#N/A</v>
      </c>
      <c r="T45" s="18" t="e">
        <f>ROUND(S45/Q45,PREFERENCES!$D$6)</f>
        <v>#N/A</v>
      </c>
      <c r="U45" s="15" t="e">
        <f>IF(R45=0,0,ROUND((AF45*CHARACTERIZE!$I$3)/(E45*AG45/CHARACTERIZE!$M$3),PREFERENCES!$D$7))</f>
        <v>#N/A</v>
      </c>
      <c r="V45" s="19" t="e">
        <f t="shared" si="2"/>
        <v>#N/A</v>
      </c>
      <c r="W45" s="15" t="e">
        <f t="shared" si="3"/>
        <v>#N/A</v>
      </c>
      <c r="X45" s="15" t="e">
        <f t="shared" si="4"/>
        <v>#N/A</v>
      </c>
      <c r="Y45" s="23" t="e">
        <f t="shared" si="5"/>
        <v>#N/A</v>
      </c>
      <c r="Z45" s="15" t="e">
        <f t="shared" si="6"/>
        <v>#N/A</v>
      </c>
      <c r="AA45" s="15" t="e">
        <f t="shared" si="7"/>
        <v>#N/A</v>
      </c>
      <c r="AB45" s="22"/>
      <c r="AC45" s="4"/>
      <c r="AD45" s="3">
        <f t="shared" si="9"/>
        <v>0</v>
      </c>
      <c r="AE45" s="3" t="e">
        <f t="shared" si="10"/>
        <v>#N/A</v>
      </c>
      <c r="AF45" t="e">
        <f t="shared" si="11"/>
        <v>#N/A</v>
      </c>
      <c r="AG45" t="e">
        <f t="shared" si="12"/>
        <v>#N/A</v>
      </c>
    </row>
    <row r="46" spans="1:33">
      <c r="D46">
        <v>43</v>
      </c>
      <c r="E46" s="3">
        <v>0.09</v>
      </c>
      <c r="F46" s="17">
        <f t="shared" si="8"/>
        <v>0</v>
      </c>
      <c r="G46" s="17">
        <f t="shared" si="0"/>
        <v>0</v>
      </c>
      <c r="H46" s="21"/>
      <c r="I46" s="14" t="e">
        <f>IF(AD46=0,NA(),ROUND(AG46,PREFERENCES!$D$4))</f>
        <v>#N/A</v>
      </c>
      <c r="J46" s="14" t="e">
        <f>ROUND(E46*AG46,PREFERENCES!$D$5)</f>
        <v>#N/A</v>
      </c>
      <c r="K46" s="14" t="e">
        <f>IF(AD46=0,NA(),ROUND(AF46,PREFERENCES!$D$6))</f>
        <v>#N/A</v>
      </c>
      <c r="L46" s="14" t="e">
        <f>IF(J46=0,NA(),ROUND(AF46/J46,PREFERENCES!$D$7))</f>
        <v>#N/A</v>
      </c>
      <c r="M46" s="17" t="e">
        <f t="shared" si="1"/>
        <v>#N/A</v>
      </c>
      <c r="N46" s="14" t="e">
        <f>ROUND(IF($B$6=0,NA(),AF46/$B$6),PREFERENCES!$D$8)</f>
        <v>#N/A</v>
      </c>
      <c r="O46" s="14" t="e">
        <f>ROUND(IF(OR(K46=0,$B$6=0),NA(),$B$6/K46),PREFERENCES!$D$9)</f>
        <v>#N/A</v>
      </c>
      <c r="P46" s="14" t="e">
        <f>ROUND(IF(OR(K46=0,$B$6=0),NA(),$B$6/K46*100),PREFERENCES!$D$10)</f>
        <v>#N/A</v>
      </c>
      <c r="Q46" s="16" t="e">
        <f>IF((AF46*CHARACTERIZE!$I$3)=0,0,CEILING(CHARACTERIZE!$E$3/(AF46*CHARACTERIZE!$I$3),1)*$B$7)</f>
        <v>#N/A</v>
      </c>
      <c r="R46" s="17" t="e">
        <f>ROUND(Q46*E46*AG46/CHARACTERIZE!$M$3/$B$7, PREFERENCES!$D$5)</f>
        <v>#N/A</v>
      </c>
      <c r="S46" s="16" t="e">
        <f>ROUND(Q46*AF46*CHARACTERIZE!$I$3/$B$7,PREFERENCES!$D$6)</f>
        <v>#N/A</v>
      </c>
      <c r="T46" s="18" t="e">
        <f>ROUND(S46/Q46,PREFERENCES!$D$6)</f>
        <v>#N/A</v>
      </c>
      <c r="U46" s="15" t="e">
        <f>IF(R46=0,0,ROUND((AF46*CHARACTERIZE!$I$3)/(E46*AG46/CHARACTERIZE!$M$3),PREFERENCES!$D$7))</f>
        <v>#N/A</v>
      </c>
      <c r="V46" s="19" t="e">
        <f t="shared" si="2"/>
        <v>#N/A</v>
      </c>
      <c r="W46" s="15" t="e">
        <f t="shared" si="3"/>
        <v>#N/A</v>
      </c>
      <c r="X46" s="15" t="e">
        <f t="shared" si="4"/>
        <v>#N/A</v>
      </c>
      <c r="Y46" s="23" t="e">
        <f t="shared" si="5"/>
        <v>#N/A</v>
      </c>
      <c r="Z46" s="15" t="e">
        <f t="shared" si="6"/>
        <v>#N/A</v>
      </c>
      <c r="AA46" s="15" t="e">
        <f t="shared" si="7"/>
        <v>#N/A</v>
      </c>
      <c r="AB46" s="22"/>
      <c r="AC46" s="4"/>
      <c r="AD46" s="3">
        <f t="shared" si="9"/>
        <v>0</v>
      </c>
      <c r="AE46" s="3" t="e">
        <f t="shared" si="10"/>
        <v>#N/A</v>
      </c>
      <c r="AF46" t="e">
        <f t="shared" si="11"/>
        <v>#N/A</v>
      </c>
      <c r="AG46" t="e">
        <f t="shared" si="12"/>
        <v>#N/A</v>
      </c>
    </row>
    <row r="47" spans="1:33">
      <c r="D47">
        <v>44</v>
      </c>
      <c r="E47" s="3">
        <v>9.1999999999999998E-2</v>
      </c>
      <c r="F47" s="17">
        <f t="shared" si="8"/>
        <v>0</v>
      </c>
      <c r="G47" s="17">
        <f t="shared" si="0"/>
        <v>0</v>
      </c>
      <c r="H47" s="21"/>
      <c r="I47" s="14" t="e">
        <f>IF(AD47=0,NA(),ROUND(AG47,PREFERENCES!$D$4))</f>
        <v>#N/A</v>
      </c>
      <c r="J47" s="14" t="e">
        <f>ROUND(E47*AG47,PREFERENCES!$D$5)</f>
        <v>#N/A</v>
      </c>
      <c r="K47" s="14" t="e">
        <f>IF(AD47=0,NA(),ROUND(AF47,PREFERENCES!$D$6))</f>
        <v>#N/A</v>
      </c>
      <c r="L47" s="14" t="e">
        <f>IF(J47=0,NA(),ROUND(AF47/J47,PREFERENCES!$D$7))</f>
        <v>#N/A</v>
      </c>
      <c r="M47" s="17" t="e">
        <f t="shared" si="1"/>
        <v>#N/A</v>
      </c>
      <c r="N47" s="14" t="e">
        <f>ROUND(IF($B$6=0,NA(),AF47/$B$6),PREFERENCES!$D$8)</f>
        <v>#N/A</v>
      </c>
      <c r="O47" s="14" t="e">
        <f>ROUND(IF(OR(K47=0,$B$6=0),NA(),$B$6/K47),PREFERENCES!$D$9)</f>
        <v>#N/A</v>
      </c>
      <c r="P47" s="14" t="e">
        <f>ROUND(IF(OR(K47=0,$B$6=0),NA(),$B$6/K47*100),PREFERENCES!$D$10)</f>
        <v>#N/A</v>
      </c>
      <c r="Q47" s="16" t="e">
        <f>IF((AF47*CHARACTERIZE!$I$3)=0,0,CEILING(CHARACTERIZE!$E$3/(AF47*CHARACTERIZE!$I$3),1)*$B$7)</f>
        <v>#N/A</v>
      </c>
      <c r="R47" s="17" t="e">
        <f>ROUND(Q47*E47*AG47/CHARACTERIZE!$M$3/$B$7, PREFERENCES!$D$5)</f>
        <v>#N/A</v>
      </c>
      <c r="S47" s="16" t="e">
        <f>ROUND(Q47*AF47*CHARACTERIZE!$I$3/$B$7,PREFERENCES!$D$6)</f>
        <v>#N/A</v>
      </c>
      <c r="T47" s="18" t="e">
        <f>ROUND(S47/Q47,PREFERENCES!$D$6)</f>
        <v>#N/A</v>
      </c>
      <c r="U47" s="15" t="e">
        <f>IF(R47=0,0,ROUND((AF47*CHARACTERIZE!$I$3)/(E47*AG47/CHARACTERIZE!$M$3),PREFERENCES!$D$7))</f>
        <v>#N/A</v>
      </c>
      <c r="V47" s="19" t="e">
        <f t="shared" si="2"/>
        <v>#N/A</v>
      </c>
      <c r="W47" s="15" t="e">
        <f t="shared" si="3"/>
        <v>#N/A</v>
      </c>
      <c r="X47" s="15" t="e">
        <f t="shared" si="4"/>
        <v>#N/A</v>
      </c>
      <c r="Y47" s="23" t="e">
        <f t="shared" si="5"/>
        <v>#N/A</v>
      </c>
      <c r="Z47" s="15" t="e">
        <f t="shared" si="6"/>
        <v>#N/A</v>
      </c>
      <c r="AA47" s="15" t="e">
        <f t="shared" si="7"/>
        <v>#N/A</v>
      </c>
      <c r="AB47" s="22"/>
      <c r="AC47" s="4"/>
      <c r="AD47" s="3">
        <f t="shared" si="9"/>
        <v>0</v>
      </c>
      <c r="AE47" s="3" t="e">
        <f t="shared" si="10"/>
        <v>#N/A</v>
      </c>
      <c r="AF47" t="e">
        <f t="shared" si="11"/>
        <v>#N/A</v>
      </c>
      <c r="AG47" t="e">
        <f t="shared" si="12"/>
        <v>#N/A</v>
      </c>
    </row>
    <row r="48" spans="1:33">
      <c r="D48">
        <v>45</v>
      </c>
      <c r="E48" s="3">
        <v>9.4E-2</v>
      </c>
      <c r="F48" s="17">
        <f t="shared" si="8"/>
        <v>0</v>
      </c>
      <c r="G48" s="17">
        <f t="shared" si="0"/>
        <v>0</v>
      </c>
      <c r="H48" s="21"/>
      <c r="I48" s="14" t="e">
        <f>IF(AD48=0,NA(),ROUND(AG48,PREFERENCES!$D$4))</f>
        <v>#N/A</v>
      </c>
      <c r="J48" s="14" t="e">
        <f>ROUND(E48*AG48,PREFERENCES!$D$5)</f>
        <v>#N/A</v>
      </c>
      <c r="K48" s="14" t="e">
        <f>IF(AD48=0,NA(),ROUND(AF48,PREFERENCES!$D$6))</f>
        <v>#N/A</v>
      </c>
      <c r="L48" s="14" t="e">
        <f>IF(J48=0,NA(),ROUND(AF48/J48,PREFERENCES!$D$7))</f>
        <v>#N/A</v>
      </c>
      <c r="M48" s="17" t="e">
        <f t="shared" si="1"/>
        <v>#N/A</v>
      </c>
      <c r="N48" s="14" t="e">
        <f>ROUND(IF($B$6=0,NA(),AF48/$B$6),PREFERENCES!$D$8)</f>
        <v>#N/A</v>
      </c>
      <c r="O48" s="14" t="e">
        <f>ROUND(IF(OR(K48=0,$B$6=0),NA(),$B$6/K48),PREFERENCES!$D$9)</f>
        <v>#N/A</v>
      </c>
      <c r="P48" s="14" t="e">
        <f>ROUND(IF(OR(K48=0,$B$6=0),NA(),$B$6/K48*100),PREFERENCES!$D$10)</f>
        <v>#N/A</v>
      </c>
      <c r="Q48" s="16" t="e">
        <f>IF((AF48*CHARACTERIZE!$I$3)=0,0,CEILING(CHARACTERIZE!$E$3/(AF48*CHARACTERIZE!$I$3),1)*$B$7)</f>
        <v>#N/A</v>
      </c>
      <c r="R48" s="17" t="e">
        <f>ROUND(Q48*E48*AG48/CHARACTERIZE!$M$3/$B$7, PREFERENCES!$D$5)</f>
        <v>#N/A</v>
      </c>
      <c r="S48" s="16" t="e">
        <f>ROUND(Q48*AF48*CHARACTERIZE!$I$3/$B$7,PREFERENCES!$D$6)</f>
        <v>#N/A</v>
      </c>
      <c r="T48" s="18" t="e">
        <f>ROUND(S48/Q48,PREFERENCES!$D$6)</f>
        <v>#N/A</v>
      </c>
      <c r="U48" s="15" t="e">
        <f>IF(R48=0,0,ROUND((AF48*CHARACTERIZE!$I$3)/(E48*AG48/CHARACTERIZE!$M$3),PREFERENCES!$D$7))</f>
        <v>#N/A</v>
      </c>
      <c r="V48" s="19" t="e">
        <f t="shared" si="2"/>
        <v>#N/A</v>
      </c>
      <c r="W48" s="15" t="e">
        <f t="shared" si="3"/>
        <v>#N/A</v>
      </c>
      <c r="X48" s="15" t="e">
        <f t="shared" si="4"/>
        <v>#N/A</v>
      </c>
      <c r="Y48" s="23" t="e">
        <f t="shared" si="5"/>
        <v>#N/A</v>
      </c>
      <c r="Z48" s="15" t="e">
        <f t="shared" si="6"/>
        <v>#N/A</v>
      </c>
      <c r="AA48" s="15" t="e">
        <f t="shared" si="7"/>
        <v>#N/A</v>
      </c>
      <c r="AB48" s="22"/>
      <c r="AC48" s="4"/>
      <c r="AD48" s="3">
        <f t="shared" si="9"/>
        <v>0</v>
      </c>
      <c r="AE48" s="3" t="e">
        <f t="shared" si="10"/>
        <v>#N/A</v>
      </c>
      <c r="AF48" t="e">
        <f t="shared" si="11"/>
        <v>#N/A</v>
      </c>
      <c r="AG48" t="e">
        <f t="shared" si="12"/>
        <v>#N/A</v>
      </c>
    </row>
    <row r="49" spans="4:33">
      <c r="D49">
        <v>46</v>
      </c>
      <c r="E49" s="3">
        <v>9.6000000000000002E-2</v>
      </c>
      <c r="F49" s="17">
        <f t="shared" si="8"/>
        <v>0</v>
      </c>
      <c r="G49" s="17">
        <f t="shared" si="0"/>
        <v>0</v>
      </c>
      <c r="H49" s="21"/>
      <c r="I49" s="14" t="e">
        <f>IF(AD49=0,NA(),ROUND(AG49,PREFERENCES!$D$4))</f>
        <v>#N/A</v>
      </c>
      <c r="J49" s="14" t="e">
        <f>ROUND(E49*AG49,PREFERENCES!$D$5)</f>
        <v>#N/A</v>
      </c>
      <c r="K49" s="14" t="e">
        <f>IF(AD49=0,NA(),ROUND(AF49,PREFERENCES!$D$6))</f>
        <v>#N/A</v>
      </c>
      <c r="L49" s="14" t="e">
        <f>IF(J49=0,NA(),ROUND(AF49/J49,PREFERENCES!$D$7))</f>
        <v>#N/A</v>
      </c>
      <c r="M49" s="17" t="e">
        <f t="shared" si="1"/>
        <v>#N/A</v>
      </c>
      <c r="N49" s="14" t="e">
        <f>ROUND(IF($B$6=0,NA(),AF49/$B$6),PREFERENCES!$D$8)</f>
        <v>#N/A</v>
      </c>
      <c r="O49" s="14" t="e">
        <f>ROUND(IF(OR(K49=0,$B$6=0),NA(),$B$6/K49),PREFERENCES!$D$9)</f>
        <v>#N/A</v>
      </c>
      <c r="P49" s="14" t="e">
        <f>ROUND(IF(OR(K49=0,$B$6=0),NA(),$B$6/K49*100),PREFERENCES!$D$10)</f>
        <v>#N/A</v>
      </c>
      <c r="Q49" s="16" t="e">
        <f>IF((AF49*CHARACTERIZE!$I$3)=0,0,CEILING(CHARACTERIZE!$E$3/(AF49*CHARACTERIZE!$I$3),1)*$B$7)</f>
        <v>#N/A</v>
      </c>
      <c r="R49" s="17" t="e">
        <f>ROUND(Q49*E49*AG49/CHARACTERIZE!$M$3/$B$7, PREFERENCES!$D$5)</f>
        <v>#N/A</v>
      </c>
      <c r="S49" s="16" t="e">
        <f>ROUND(Q49*AF49*CHARACTERIZE!$I$3/$B$7,PREFERENCES!$D$6)</f>
        <v>#N/A</v>
      </c>
      <c r="T49" s="18" t="e">
        <f>ROUND(S49/Q49,PREFERENCES!$D$6)</f>
        <v>#N/A</v>
      </c>
      <c r="U49" s="15" t="e">
        <f>IF(R49=0,0,ROUND((AF49*CHARACTERIZE!$I$3)/(E49*AG49/CHARACTERIZE!$M$3),PREFERENCES!$D$7))</f>
        <v>#N/A</v>
      </c>
      <c r="V49" s="19" t="e">
        <f t="shared" si="2"/>
        <v>#N/A</v>
      </c>
      <c r="W49" s="15" t="e">
        <f t="shared" si="3"/>
        <v>#N/A</v>
      </c>
      <c r="X49" s="15" t="e">
        <f t="shared" si="4"/>
        <v>#N/A</v>
      </c>
      <c r="Y49" s="23" t="e">
        <f t="shared" si="5"/>
        <v>#N/A</v>
      </c>
      <c r="Z49" s="15" t="e">
        <f t="shared" si="6"/>
        <v>#N/A</v>
      </c>
      <c r="AA49" s="15" t="e">
        <f t="shared" si="7"/>
        <v>#N/A</v>
      </c>
      <c r="AB49" s="22"/>
      <c r="AC49" s="4"/>
      <c r="AD49" s="3">
        <f t="shared" si="9"/>
        <v>0</v>
      </c>
      <c r="AE49" s="3" t="e">
        <f t="shared" si="10"/>
        <v>#N/A</v>
      </c>
      <c r="AF49" t="e">
        <f t="shared" si="11"/>
        <v>#N/A</v>
      </c>
      <c r="AG49" t="e">
        <f t="shared" si="12"/>
        <v>#N/A</v>
      </c>
    </row>
    <row r="50" spans="4:33">
      <c r="D50">
        <v>47</v>
      </c>
      <c r="E50" s="3">
        <v>9.8000000000000004E-2</v>
      </c>
      <c r="F50" s="17">
        <f t="shared" si="8"/>
        <v>0</v>
      </c>
      <c r="G50" s="17">
        <f t="shared" si="0"/>
        <v>0</v>
      </c>
      <c r="H50" s="21"/>
      <c r="I50" s="14" t="e">
        <f>IF(AD50=0,NA(),ROUND(AG50,PREFERENCES!$D$4))</f>
        <v>#N/A</v>
      </c>
      <c r="J50" s="14" t="e">
        <f>ROUND(E50*AG50,PREFERENCES!$D$5)</f>
        <v>#N/A</v>
      </c>
      <c r="K50" s="14" t="e">
        <f>IF(AD50=0,NA(),ROUND(AF50,PREFERENCES!$D$6))</f>
        <v>#N/A</v>
      </c>
      <c r="L50" s="14" t="e">
        <f>IF(J50=0,NA(),ROUND(AF50/J50,PREFERENCES!$D$7))</f>
        <v>#N/A</v>
      </c>
      <c r="M50" s="17" t="e">
        <f t="shared" si="1"/>
        <v>#N/A</v>
      </c>
      <c r="N50" s="14" t="e">
        <f>ROUND(IF($B$6=0,NA(),AF50/$B$6),PREFERENCES!$D$8)</f>
        <v>#N/A</v>
      </c>
      <c r="O50" s="14" t="e">
        <f>ROUND(IF(OR(K50=0,$B$6=0),NA(),$B$6/K50),PREFERENCES!$D$9)</f>
        <v>#N/A</v>
      </c>
      <c r="P50" s="14" t="e">
        <f>ROUND(IF(OR(K50=0,$B$6=0),NA(),$B$6/K50*100),PREFERENCES!$D$10)</f>
        <v>#N/A</v>
      </c>
      <c r="Q50" s="16" t="e">
        <f>IF((AF50*CHARACTERIZE!$I$3)=0,0,CEILING(CHARACTERIZE!$E$3/(AF50*CHARACTERIZE!$I$3),1)*$B$7)</f>
        <v>#N/A</v>
      </c>
      <c r="R50" s="17" t="e">
        <f>ROUND(Q50*E50*AG50/CHARACTERIZE!$M$3/$B$7, PREFERENCES!$D$5)</f>
        <v>#N/A</v>
      </c>
      <c r="S50" s="16" t="e">
        <f>ROUND(Q50*AF50*CHARACTERIZE!$I$3/$B$7,PREFERENCES!$D$6)</f>
        <v>#N/A</v>
      </c>
      <c r="T50" s="18" t="e">
        <f>ROUND(S50/Q50,PREFERENCES!$D$6)</f>
        <v>#N/A</v>
      </c>
      <c r="U50" s="15" t="e">
        <f>IF(R50=0,0,ROUND((AF50*CHARACTERIZE!$I$3)/(E50*AG50/CHARACTERIZE!$M$3),PREFERENCES!$D$7))</f>
        <v>#N/A</v>
      </c>
      <c r="V50" s="19" t="e">
        <f t="shared" si="2"/>
        <v>#N/A</v>
      </c>
      <c r="W50" s="15" t="e">
        <f t="shared" si="3"/>
        <v>#N/A</v>
      </c>
      <c r="X50" s="15" t="e">
        <f t="shared" si="4"/>
        <v>#N/A</v>
      </c>
      <c r="Y50" s="23" t="e">
        <f t="shared" si="5"/>
        <v>#N/A</v>
      </c>
      <c r="Z50" s="15" t="e">
        <f t="shared" si="6"/>
        <v>#N/A</v>
      </c>
      <c r="AA50" s="15" t="e">
        <f t="shared" si="7"/>
        <v>#N/A</v>
      </c>
      <c r="AB50" s="22"/>
      <c r="AC50" s="4"/>
      <c r="AD50" s="3">
        <f t="shared" si="9"/>
        <v>0</v>
      </c>
      <c r="AE50" s="3" t="e">
        <f t="shared" si="10"/>
        <v>#N/A</v>
      </c>
      <c r="AF50" t="e">
        <f t="shared" si="11"/>
        <v>#N/A</v>
      </c>
      <c r="AG50" t="e">
        <f t="shared" si="12"/>
        <v>#N/A</v>
      </c>
    </row>
    <row r="51" spans="4:33">
      <c r="D51">
        <v>48</v>
      </c>
      <c r="E51" s="3">
        <v>0.1</v>
      </c>
      <c r="F51" s="17">
        <f t="shared" si="8"/>
        <v>0</v>
      </c>
      <c r="G51" s="17">
        <f t="shared" si="0"/>
        <v>0</v>
      </c>
      <c r="H51" s="21"/>
      <c r="I51" s="14" t="e">
        <f>IF(AD51=0,NA(),ROUND(AG51,PREFERENCES!$D$4))</f>
        <v>#N/A</v>
      </c>
      <c r="J51" s="14" t="e">
        <f>ROUND(E51*AG51,PREFERENCES!$D$5)</f>
        <v>#N/A</v>
      </c>
      <c r="K51" s="14" t="e">
        <f>IF(AD51=0,NA(),ROUND(AF51,PREFERENCES!$D$6))</f>
        <v>#N/A</v>
      </c>
      <c r="L51" s="14" t="e">
        <f>IF(J51=0,NA(),ROUND(AF51/J51,PREFERENCES!$D$7))</f>
        <v>#N/A</v>
      </c>
      <c r="M51" s="17" t="e">
        <f t="shared" si="1"/>
        <v>#N/A</v>
      </c>
      <c r="N51" s="14" t="e">
        <f>ROUND(IF($B$6=0,NA(),AF51/$B$6),PREFERENCES!$D$8)</f>
        <v>#N/A</v>
      </c>
      <c r="O51" s="14" t="e">
        <f>ROUND(IF(OR(K51=0,$B$6=0),NA(),$B$6/K51),PREFERENCES!$D$9)</f>
        <v>#N/A</v>
      </c>
      <c r="P51" s="14" t="e">
        <f>ROUND(IF(OR(K51=0,$B$6=0),NA(),$B$6/K51*100),PREFERENCES!$D$10)</f>
        <v>#N/A</v>
      </c>
      <c r="Q51" s="16" t="e">
        <f>IF((AF51*CHARACTERIZE!$I$3)=0,0,CEILING(CHARACTERIZE!$E$3/(AF51*CHARACTERIZE!$I$3),1)*$B$7)</f>
        <v>#N/A</v>
      </c>
      <c r="R51" s="17" t="e">
        <f>ROUND(Q51*E51*AG51/CHARACTERIZE!$M$3/$B$7, PREFERENCES!$D$5)</f>
        <v>#N/A</v>
      </c>
      <c r="S51" s="16" t="e">
        <f>ROUND(Q51*AF51*CHARACTERIZE!$I$3/$B$7,PREFERENCES!$D$6)</f>
        <v>#N/A</v>
      </c>
      <c r="T51" s="18" t="e">
        <f>ROUND(S51/Q51,PREFERENCES!$D$6)</f>
        <v>#N/A</v>
      </c>
      <c r="U51" s="15" t="e">
        <f>IF(R51=0,0,ROUND((AF51*CHARACTERIZE!$I$3)/(E51*AG51/CHARACTERIZE!$M$3),PREFERENCES!$D$7))</f>
        <v>#N/A</v>
      </c>
      <c r="V51" s="19" t="e">
        <f t="shared" si="2"/>
        <v>#N/A</v>
      </c>
      <c r="W51" s="15" t="e">
        <f>IF(AD51=0,NA(),ROUND(CHOOSE($B$39,$B$9,$B$9+AD51*$B$35,$B$13+AD51*($B$10+$B$11+$B$35+$B$12),$B$14+AD51*$B$35,$B$15),1))</f>
        <v>#N/A</v>
      </c>
      <c r="X51" s="15" t="e">
        <f>IF(AE51=0,NA(),ROUND(CHOOSE($B$39,$B$9-AD51*$B$35,$B$9,$B$13+AD51*($B$12+$B$10+$B$11),$B$14,$B$15-AD51*$B$35),1))</f>
        <v>#N/A</v>
      </c>
      <c r="Y51" s="23" t="e">
        <f t="shared" si="5"/>
        <v>#N/A</v>
      </c>
      <c r="Z51" s="15" t="e">
        <f t="shared" si="6"/>
        <v>#N/A</v>
      </c>
      <c r="AA51" s="15" t="e">
        <f t="shared" si="7"/>
        <v>#N/A</v>
      </c>
      <c r="AB51" s="22"/>
      <c r="AC51" s="4"/>
      <c r="AD51" s="3">
        <f t="shared" si="9"/>
        <v>0</v>
      </c>
      <c r="AE51" s="3" t="e">
        <f t="shared" si="10"/>
        <v>#N/A</v>
      </c>
      <c r="AF51" t="e">
        <f t="shared" si="11"/>
        <v>#N/A</v>
      </c>
      <c r="AG51" t="e">
        <f t="shared" si="12"/>
        <v>#N/A</v>
      </c>
    </row>
    <row r="52" spans="4:33">
      <c r="D52">
        <v>49</v>
      </c>
      <c r="E52" s="3">
        <v>0.105</v>
      </c>
      <c r="F52" s="17">
        <f t="shared" si="8"/>
        <v>0</v>
      </c>
      <c r="G52" s="17">
        <f t="shared" si="0"/>
        <v>0</v>
      </c>
      <c r="H52" s="21"/>
      <c r="I52" s="14" t="e">
        <f>IF(AD52=0,NA(),ROUND(AG52,PREFERENCES!$D$4))</f>
        <v>#N/A</v>
      </c>
      <c r="J52" s="14" t="e">
        <f>ROUND(E52*AG52,PREFERENCES!$D$5)</f>
        <v>#N/A</v>
      </c>
      <c r="K52" s="14" t="e">
        <f>IF(AD52=0,NA(),ROUND(AF52,PREFERENCES!$D$6))</f>
        <v>#N/A</v>
      </c>
      <c r="L52" s="14" t="e">
        <f>IF(J52=0,NA(),ROUND(AF52/J52,PREFERENCES!$D$7))</f>
        <v>#N/A</v>
      </c>
      <c r="M52" s="17" t="e">
        <f t="shared" si="1"/>
        <v>#N/A</v>
      </c>
      <c r="N52" s="14" t="e">
        <f>ROUND(IF($B$6=0,NA(),AF52/$B$6),PREFERENCES!$D$8)</f>
        <v>#N/A</v>
      </c>
      <c r="O52" s="14" t="e">
        <f>ROUND(IF(OR(K52=0,$B$6=0),NA(),$B$6/K52),PREFERENCES!$D$9)</f>
        <v>#N/A</v>
      </c>
      <c r="P52" s="14" t="e">
        <f>ROUND(IF(OR(K52=0,$B$6=0),NA(),$B$6/K52*100),PREFERENCES!$D$10)</f>
        <v>#N/A</v>
      </c>
      <c r="Q52" s="16" t="e">
        <f>IF((AF52*CHARACTERIZE!$I$3)=0,0,CEILING(CHARACTERIZE!$E$3/(AF52*CHARACTERIZE!$I$3),1)*$B$7)</f>
        <v>#N/A</v>
      </c>
      <c r="R52" s="17" t="e">
        <f>ROUND(Q52*E52*AG52/CHARACTERIZE!$M$3/$B$7, PREFERENCES!$D$5)</f>
        <v>#N/A</v>
      </c>
      <c r="S52" s="16" t="e">
        <f>ROUND(Q52*AF52*CHARACTERIZE!$I$3/$B$7,PREFERENCES!$D$6)</f>
        <v>#N/A</v>
      </c>
      <c r="T52" s="18" t="e">
        <f>ROUND(S52/Q52,PREFERENCES!$D$6)</f>
        <v>#N/A</v>
      </c>
      <c r="U52" s="15" t="e">
        <f>IF(R52=0,0,ROUND((AF52*CHARACTERIZE!$I$3)/(E52*AG52/CHARACTERIZE!$M$3),PREFERENCES!$D$7))</f>
        <v>#N/A</v>
      </c>
      <c r="V52" s="19" t="e">
        <f t="shared" si="2"/>
        <v>#N/A</v>
      </c>
      <c r="W52" s="15" t="e">
        <f t="shared" ref="W52:W115" si="13">IF(AD52=0,NA(),ROUND(CHOOSE($B$39,$B$9,$B$9+AD52*$B$35,$B$13+AD52*($B$10+$B$11+$B$35+$B$12),$B$14+AD52*$B$35,$B$15),1))</f>
        <v>#N/A</v>
      </c>
      <c r="X52" s="15" t="e">
        <f t="shared" ref="X52:X115" si="14">IF(AE52=0,NA(),ROUND(CHOOSE($B$39,$B$9-AD52*$B$35,$B$9,$B$13+AD52*($B$12+$B$10+$B$11),$B$14,$B$15-AD52*$B$35),1))</f>
        <v>#N/A</v>
      </c>
      <c r="Y52" s="23" t="e">
        <f t="shared" si="5"/>
        <v>#N/A</v>
      </c>
      <c r="Z52" s="15" t="e">
        <f t="shared" si="6"/>
        <v>#N/A</v>
      </c>
      <c r="AA52" s="15" t="e">
        <f t="shared" si="7"/>
        <v>#N/A</v>
      </c>
      <c r="AB52" s="22"/>
      <c r="AC52" s="4"/>
      <c r="AD52" s="3">
        <f t="shared" si="9"/>
        <v>0</v>
      </c>
      <c r="AE52" s="3" t="e">
        <f t="shared" si="10"/>
        <v>#N/A</v>
      </c>
      <c r="AF52" t="e">
        <f t="shared" si="11"/>
        <v>#N/A</v>
      </c>
      <c r="AG52" t="e">
        <f t="shared" si="12"/>
        <v>#N/A</v>
      </c>
    </row>
    <row r="53" spans="4:33">
      <c r="D53">
        <v>50</v>
      </c>
      <c r="E53" s="3">
        <v>0.11</v>
      </c>
      <c r="F53" s="17">
        <f t="shared" si="8"/>
        <v>0</v>
      </c>
      <c r="G53" s="17">
        <f t="shared" si="0"/>
        <v>0</v>
      </c>
      <c r="H53" s="21"/>
      <c r="I53" s="14" t="e">
        <f>IF(AD53=0,NA(),ROUND(AG53,PREFERENCES!$D$4))</f>
        <v>#N/A</v>
      </c>
      <c r="J53" s="14" t="e">
        <f>ROUND(E53*AG53,PREFERENCES!$D$5)</f>
        <v>#N/A</v>
      </c>
      <c r="K53" s="14" t="e">
        <f>IF(AD53=0,NA(),ROUND(AF53,PREFERENCES!$D$6))</f>
        <v>#N/A</v>
      </c>
      <c r="L53" s="14" t="e">
        <f>IF(J53=0,NA(),ROUND(AF53/J53,PREFERENCES!$D$7))</f>
        <v>#N/A</v>
      </c>
      <c r="M53" s="17" t="e">
        <f t="shared" si="1"/>
        <v>#N/A</v>
      </c>
      <c r="N53" s="14" t="e">
        <f>ROUND(IF($B$6=0,NA(),AF53/$B$6),PREFERENCES!$D$8)</f>
        <v>#N/A</v>
      </c>
      <c r="O53" s="14" t="e">
        <f>ROUND(IF(OR(K53=0,$B$6=0),NA(),$B$6/K53),PREFERENCES!$D$9)</f>
        <v>#N/A</v>
      </c>
      <c r="P53" s="14" t="e">
        <f>ROUND(IF(OR(K53=0,$B$6=0),NA(),$B$6/K53*100),PREFERENCES!$D$10)</f>
        <v>#N/A</v>
      </c>
      <c r="Q53" s="16" t="e">
        <f>IF((AF53*CHARACTERIZE!$I$3)=0,0,CEILING(CHARACTERIZE!$E$3/(AF53*CHARACTERIZE!$I$3),1)*$B$7)</f>
        <v>#N/A</v>
      </c>
      <c r="R53" s="17" t="e">
        <f>ROUND(Q53*E53*AG53/CHARACTERIZE!$M$3/$B$7, PREFERENCES!$D$5)</f>
        <v>#N/A</v>
      </c>
      <c r="S53" s="16" t="e">
        <f>ROUND(Q53*AF53*CHARACTERIZE!$I$3/$B$7,PREFERENCES!$D$6)</f>
        <v>#N/A</v>
      </c>
      <c r="T53" s="18" t="e">
        <f>ROUND(S53/Q53,PREFERENCES!$D$6)</f>
        <v>#N/A</v>
      </c>
      <c r="U53" s="15" t="e">
        <f>IF(R53=0,0,ROUND((AF53*CHARACTERIZE!$I$3)/(E53*AG53/CHARACTERIZE!$M$3),PREFERENCES!$D$7))</f>
        <v>#N/A</v>
      </c>
      <c r="V53" s="19" t="e">
        <f t="shared" si="2"/>
        <v>#N/A</v>
      </c>
      <c r="W53" s="15" t="e">
        <f t="shared" si="13"/>
        <v>#N/A</v>
      </c>
      <c r="X53" s="15" t="e">
        <f t="shared" si="14"/>
        <v>#N/A</v>
      </c>
      <c r="Y53" s="23" t="e">
        <f t="shared" si="5"/>
        <v>#N/A</v>
      </c>
      <c r="Z53" s="15" t="e">
        <f t="shared" si="6"/>
        <v>#N/A</v>
      </c>
      <c r="AA53" s="15" t="e">
        <f t="shared" si="7"/>
        <v>#N/A</v>
      </c>
      <c r="AB53" s="22"/>
      <c r="AC53" s="4"/>
      <c r="AD53" s="3">
        <f t="shared" si="9"/>
        <v>0</v>
      </c>
      <c r="AE53" s="3" t="e">
        <f t="shared" si="10"/>
        <v>#N/A</v>
      </c>
      <c r="AF53" t="e">
        <f t="shared" si="11"/>
        <v>#N/A</v>
      </c>
      <c r="AG53" t="e">
        <f t="shared" si="12"/>
        <v>#N/A</v>
      </c>
    </row>
    <row r="54" spans="4:33">
      <c r="D54">
        <v>51</v>
      </c>
      <c r="E54" s="3">
        <v>0.115</v>
      </c>
      <c r="F54" s="17">
        <f t="shared" si="8"/>
        <v>0</v>
      </c>
      <c r="G54" s="17">
        <f t="shared" si="0"/>
        <v>0</v>
      </c>
      <c r="H54" s="21"/>
      <c r="I54" s="14" t="e">
        <f>IF(AD54=0,NA(),ROUND(AG54,PREFERENCES!$D$4))</f>
        <v>#N/A</v>
      </c>
      <c r="J54" s="14" t="e">
        <f>ROUND(E54*AG54,PREFERENCES!$D$5)</f>
        <v>#N/A</v>
      </c>
      <c r="K54" s="14" t="e">
        <f>IF(AD54=0,NA(),ROUND(AF54,PREFERENCES!$D$6))</f>
        <v>#N/A</v>
      </c>
      <c r="L54" s="14" t="e">
        <f>IF(J54=0,NA(),ROUND(AF54/J54,PREFERENCES!$D$7))</f>
        <v>#N/A</v>
      </c>
      <c r="M54" s="17" t="e">
        <f t="shared" si="1"/>
        <v>#N/A</v>
      </c>
      <c r="N54" s="14" t="e">
        <f>ROUND(IF($B$6=0,NA(),AF54/$B$6),PREFERENCES!$D$8)</f>
        <v>#N/A</v>
      </c>
      <c r="O54" s="14" t="e">
        <f>ROUND(IF(OR(K54=0,$B$6=0),NA(),$B$6/K54),PREFERENCES!$D$9)</f>
        <v>#N/A</v>
      </c>
      <c r="P54" s="14" t="e">
        <f>ROUND(IF(OR(K54=0,$B$6=0),NA(),$B$6/K54*100),PREFERENCES!$D$10)</f>
        <v>#N/A</v>
      </c>
      <c r="Q54" s="16" t="e">
        <f>IF((AF54*CHARACTERIZE!$I$3)=0,0,CEILING(CHARACTERIZE!$E$3/(AF54*CHARACTERIZE!$I$3),1)*$B$7)</f>
        <v>#N/A</v>
      </c>
      <c r="R54" s="17" t="e">
        <f>ROUND(Q54*E54*AG54/CHARACTERIZE!$M$3/$B$7, PREFERENCES!$D$5)</f>
        <v>#N/A</v>
      </c>
      <c r="S54" s="16" t="e">
        <f>ROUND(Q54*AF54*CHARACTERIZE!$I$3/$B$7,PREFERENCES!$D$6)</f>
        <v>#N/A</v>
      </c>
      <c r="T54" s="18" t="e">
        <f>ROUND(S54/Q54,PREFERENCES!$D$6)</f>
        <v>#N/A</v>
      </c>
      <c r="U54" s="15" t="e">
        <f>IF(R54=0,0,ROUND((AF54*CHARACTERIZE!$I$3)/(E54*AG54/CHARACTERIZE!$M$3),PREFERENCES!$D$7))</f>
        <v>#N/A</v>
      </c>
      <c r="V54" s="19" t="e">
        <f t="shared" si="2"/>
        <v>#N/A</v>
      </c>
      <c r="W54" s="15" t="e">
        <f t="shared" si="13"/>
        <v>#N/A</v>
      </c>
      <c r="X54" s="15" t="e">
        <f t="shared" si="14"/>
        <v>#N/A</v>
      </c>
      <c r="Y54" s="23" t="e">
        <f t="shared" si="5"/>
        <v>#N/A</v>
      </c>
      <c r="Z54" s="15" t="e">
        <f t="shared" si="6"/>
        <v>#N/A</v>
      </c>
      <c r="AA54" s="15" t="e">
        <f t="shared" si="7"/>
        <v>#N/A</v>
      </c>
      <c r="AB54" s="22"/>
      <c r="AC54" s="4"/>
      <c r="AD54" s="3">
        <f t="shared" si="9"/>
        <v>0</v>
      </c>
      <c r="AE54" s="3" t="e">
        <f t="shared" si="10"/>
        <v>#N/A</v>
      </c>
      <c r="AF54" t="e">
        <f t="shared" si="11"/>
        <v>#N/A</v>
      </c>
      <c r="AG54" t="e">
        <f t="shared" si="12"/>
        <v>#N/A</v>
      </c>
    </row>
    <row r="55" spans="4:33">
      <c r="D55">
        <v>52</v>
      </c>
      <c r="E55" s="3">
        <v>0.12</v>
      </c>
      <c r="F55" s="17">
        <f t="shared" si="8"/>
        <v>0</v>
      </c>
      <c r="G55" s="17">
        <f t="shared" si="0"/>
        <v>0</v>
      </c>
      <c r="H55" s="21"/>
      <c r="I55" s="14" t="e">
        <f>IF(AD55=0,NA(),ROUND(AG55,PREFERENCES!$D$4))</f>
        <v>#N/A</v>
      </c>
      <c r="J55" s="14" t="e">
        <f>ROUND(E55*AG55,PREFERENCES!$D$5)</f>
        <v>#N/A</v>
      </c>
      <c r="K55" s="14" t="e">
        <f>IF(AD55=0,NA(),ROUND(AF55,PREFERENCES!$D$6))</f>
        <v>#N/A</v>
      </c>
      <c r="L55" s="14" t="e">
        <f>IF(J55=0,NA(),ROUND(AF55/J55,PREFERENCES!$D$7))</f>
        <v>#N/A</v>
      </c>
      <c r="M55" s="17" t="e">
        <f t="shared" si="1"/>
        <v>#N/A</v>
      </c>
      <c r="N55" s="14" t="e">
        <f>ROUND(IF($B$6=0,NA(),AF55/$B$6),PREFERENCES!$D$8)</f>
        <v>#N/A</v>
      </c>
      <c r="O55" s="14" t="e">
        <f>ROUND(IF(OR(K55=0,$B$6=0),NA(),$B$6/K55),PREFERENCES!$D$9)</f>
        <v>#N/A</v>
      </c>
      <c r="P55" s="14" t="e">
        <f>ROUND(IF(OR(K55=0,$B$6=0),NA(),$B$6/K55*100),PREFERENCES!$D$10)</f>
        <v>#N/A</v>
      </c>
      <c r="Q55" s="16" t="e">
        <f>IF((AF55*CHARACTERIZE!$I$3)=0,0,CEILING(CHARACTERIZE!$E$3/(AF55*CHARACTERIZE!$I$3),1)*$B$7)</f>
        <v>#N/A</v>
      </c>
      <c r="R55" s="17" t="e">
        <f>ROUND(Q55*E55*AG55/CHARACTERIZE!$M$3/$B$7, PREFERENCES!$D$5)</f>
        <v>#N/A</v>
      </c>
      <c r="S55" s="16" t="e">
        <f>ROUND(Q55*AF55*CHARACTERIZE!$I$3/$B$7,PREFERENCES!$D$6)</f>
        <v>#N/A</v>
      </c>
      <c r="T55" s="18" t="e">
        <f>ROUND(S55/Q55,PREFERENCES!$D$6)</f>
        <v>#N/A</v>
      </c>
      <c r="U55" s="15" t="e">
        <f>IF(R55=0,0,ROUND((AF55*CHARACTERIZE!$I$3)/(E55*AG55/CHARACTERIZE!$M$3),PREFERENCES!$D$7))</f>
        <v>#N/A</v>
      </c>
      <c r="V55" s="19" t="e">
        <f t="shared" si="2"/>
        <v>#N/A</v>
      </c>
      <c r="W55" s="15" t="e">
        <f t="shared" si="13"/>
        <v>#N/A</v>
      </c>
      <c r="X55" s="15" t="e">
        <f t="shared" si="14"/>
        <v>#N/A</v>
      </c>
      <c r="Y55" s="23" t="e">
        <f t="shared" si="5"/>
        <v>#N/A</v>
      </c>
      <c r="Z55" s="15" t="e">
        <f t="shared" si="6"/>
        <v>#N/A</v>
      </c>
      <c r="AA55" s="15" t="e">
        <f t="shared" si="7"/>
        <v>#N/A</v>
      </c>
      <c r="AB55" s="22"/>
      <c r="AC55" s="4"/>
      <c r="AD55" s="3">
        <f t="shared" si="9"/>
        <v>0</v>
      </c>
      <c r="AE55" s="3" t="e">
        <f t="shared" si="10"/>
        <v>#N/A</v>
      </c>
      <c r="AF55" t="e">
        <f t="shared" si="11"/>
        <v>#N/A</v>
      </c>
      <c r="AG55" t="e">
        <f t="shared" si="12"/>
        <v>#N/A</v>
      </c>
    </row>
    <row r="56" spans="4:33">
      <c r="D56">
        <v>53</v>
      </c>
      <c r="E56" s="3">
        <v>0.125</v>
      </c>
      <c r="F56" s="17">
        <f t="shared" si="8"/>
        <v>0</v>
      </c>
      <c r="G56" s="17">
        <f t="shared" si="0"/>
        <v>0</v>
      </c>
      <c r="H56" s="21"/>
      <c r="I56" s="14" t="e">
        <f>IF(AD56=0,NA(),ROUND(AG56,PREFERENCES!$D$4))</f>
        <v>#N/A</v>
      </c>
      <c r="J56" s="14" t="e">
        <f>ROUND(E56*AG56,PREFERENCES!$D$5)</f>
        <v>#N/A</v>
      </c>
      <c r="K56" s="14" t="e">
        <f>IF(AD56=0,NA(),ROUND(AF56,PREFERENCES!$D$6))</f>
        <v>#N/A</v>
      </c>
      <c r="L56" s="14" t="e">
        <f>IF(J56=0,NA(),ROUND(AF56/J56,PREFERENCES!$D$7))</f>
        <v>#N/A</v>
      </c>
      <c r="M56" s="17" t="e">
        <f t="shared" si="1"/>
        <v>#N/A</v>
      </c>
      <c r="N56" s="14" t="e">
        <f>ROUND(IF($B$6=0,NA(),AF56/$B$6),PREFERENCES!$D$8)</f>
        <v>#N/A</v>
      </c>
      <c r="O56" s="14" t="e">
        <f>ROUND(IF(OR(K56=0,$B$6=0),NA(),$B$6/K56),PREFERENCES!$D$9)</f>
        <v>#N/A</v>
      </c>
      <c r="P56" s="14" t="e">
        <f>ROUND(IF(OR(K56=0,$B$6=0),NA(),$B$6/K56*100),PREFERENCES!$D$10)</f>
        <v>#N/A</v>
      </c>
      <c r="Q56" s="16" t="e">
        <f>IF((AF56*CHARACTERIZE!$I$3)=0,0,CEILING(CHARACTERIZE!$E$3/(AF56*CHARACTERIZE!$I$3),1)*$B$7)</f>
        <v>#N/A</v>
      </c>
      <c r="R56" s="17" t="e">
        <f>ROUND(Q56*E56*AG56/CHARACTERIZE!$M$3/$B$7, PREFERENCES!$D$5)</f>
        <v>#N/A</v>
      </c>
      <c r="S56" s="16" t="e">
        <f>ROUND(Q56*AF56*CHARACTERIZE!$I$3/$B$7,PREFERENCES!$D$6)</f>
        <v>#N/A</v>
      </c>
      <c r="T56" s="18" t="e">
        <f>ROUND(S56/Q56,PREFERENCES!$D$6)</f>
        <v>#N/A</v>
      </c>
      <c r="U56" s="15" t="e">
        <f>IF(R56=0,0,ROUND((AF56*CHARACTERIZE!$I$3)/(E56*AG56/CHARACTERIZE!$M$3),PREFERENCES!$D$7))</f>
        <v>#N/A</v>
      </c>
      <c r="V56" s="19" t="e">
        <f t="shared" si="2"/>
        <v>#N/A</v>
      </c>
      <c r="W56" s="15" t="e">
        <f t="shared" si="13"/>
        <v>#N/A</v>
      </c>
      <c r="X56" s="15" t="e">
        <f t="shared" si="14"/>
        <v>#N/A</v>
      </c>
      <c r="Y56" s="23" t="e">
        <f t="shared" si="5"/>
        <v>#N/A</v>
      </c>
      <c r="Z56" s="15" t="e">
        <f t="shared" si="6"/>
        <v>#N/A</v>
      </c>
      <c r="AA56" s="15" t="e">
        <f t="shared" si="7"/>
        <v>#N/A</v>
      </c>
      <c r="AB56" s="22"/>
      <c r="AC56" s="4"/>
      <c r="AD56" s="3">
        <f t="shared" si="9"/>
        <v>0</v>
      </c>
      <c r="AE56" s="3" t="e">
        <f t="shared" si="10"/>
        <v>#N/A</v>
      </c>
      <c r="AF56" t="e">
        <f t="shared" si="11"/>
        <v>#N/A</v>
      </c>
      <c r="AG56" t="e">
        <f t="shared" si="12"/>
        <v>#N/A</v>
      </c>
    </row>
    <row r="57" spans="4:33">
      <c r="D57">
        <v>54</v>
      </c>
      <c r="E57" s="3">
        <v>0.13</v>
      </c>
      <c r="F57" s="17">
        <f t="shared" si="8"/>
        <v>0</v>
      </c>
      <c r="G57" s="17">
        <f t="shared" si="0"/>
        <v>0</v>
      </c>
      <c r="H57" s="21"/>
      <c r="I57" s="14" t="e">
        <f>IF(AD57=0,NA(),ROUND(AG57,PREFERENCES!$D$4))</f>
        <v>#N/A</v>
      </c>
      <c r="J57" s="14" t="e">
        <f>ROUND(E57*AG57,PREFERENCES!$D$5)</f>
        <v>#N/A</v>
      </c>
      <c r="K57" s="14" t="e">
        <f>IF(AD57=0,NA(),ROUND(AF57,PREFERENCES!$D$6))</f>
        <v>#N/A</v>
      </c>
      <c r="L57" s="14" t="e">
        <f>IF(J57=0,NA(),ROUND(AF57/J57,PREFERENCES!$D$7))</f>
        <v>#N/A</v>
      </c>
      <c r="M57" s="17" t="e">
        <f t="shared" si="1"/>
        <v>#N/A</v>
      </c>
      <c r="N57" s="14" t="e">
        <f>ROUND(IF($B$6=0,NA(),AF57/$B$6),PREFERENCES!$D$8)</f>
        <v>#N/A</v>
      </c>
      <c r="O57" s="14" t="e">
        <f>ROUND(IF(OR(K57=0,$B$6=0),NA(),$B$6/K57),PREFERENCES!$D$9)</f>
        <v>#N/A</v>
      </c>
      <c r="P57" s="14" t="e">
        <f>ROUND(IF(OR(K57=0,$B$6=0),NA(),$B$6/K57*100),PREFERENCES!$D$10)</f>
        <v>#N/A</v>
      </c>
      <c r="Q57" s="16" t="e">
        <f>IF((AF57*CHARACTERIZE!$I$3)=0,0,CEILING(CHARACTERIZE!$E$3/(AF57*CHARACTERIZE!$I$3),1)*$B$7)</f>
        <v>#N/A</v>
      </c>
      <c r="R57" s="17" t="e">
        <f>ROUND(Q57*E57*AG57/CHARACTERIZE!$M$3/$B$7, PREFERENCES!$D$5)</f>
        <v>#N/A</v>
      </c>
      <c r="S57" s="16" t="e">
        <f>ROUND(Q57*AF57*CHARACTERIZE!$I$3/$B$7,PREFERENCES!$D$6)</f>
        <v>#N/A</v>
      </c>
      <c r="T57" s="18" t="e">
        <f>ROUND(S57/Q57,PREFERENCES!$D$6)</f>
        <v>#N/A</v>
      </c>
      <c r="U57" s="15" t="e">
        <f>IF(R57=0,0,ROUND((AF57*CHARACTERIZE!$I$3)/(E57*AG57/CHARACTERIZE!$M$3),PREFERENCES!$D$7))</f>
        <v>#N/A</v>
      </c>
      <c r="V57" s="19" t="e">
        <f t="shared" si="2"/>
        <v>#N/A</v>
      </c>
      <c r="W57" s="15" t="e">
        <f t="shared" si="13"/>
        <v>#N/A</v>
      </c>
      <c r="X57" s="15" t="e">
        <f t="shared" si="14"/>
        <v>#N/A</v>
      </c>
      <c r="Y57" s="23" t="e">
        <f t="shared" si="5"/>
        <v>#N/A</v>
      </c>
      <c r="Z57" s="15" t="e">
        <f t="shared" si="6"/>
        <v>#N/A</v>
      </c>
      <c r="AA57" s="15" t="e">
        <f t="shared" si="7"/>
        <v>#N/A</v>
      </c>
      <c r="AB57" s="22"/>
      <c r="AC57" s="4"/>
      <c r="AD57" s="3">
        <f t="shared" si="9"/>
        <v>0</v>
      </c>
      <c r="AE57" s="3" t="e">
        <f t="shared" si="10"/>
        <v>#N/A</v>
      </c>
      <c r="AF57" t="e">
        <f t="shared" si="11"/>
        <v>#N/A</v>
      </c>
      <c r="AG57" t="e">
        <f t="shared" si="12"/>
        <v>#N/A</v>
      </c>
    </row>
    <row r="58" spans="4:33">
      <c r="D58">
        <v>55</v>
      </c>
      <c r="E58" s="3">
        <v>0.13500000000000001</v>
      </c>
      <c r="F58" s="17">
        <f t="shared" si="8"/>
        <v>0</v>
      </c>
      <c r="G58" s="17">
        <f t="shared" si="0"/>
        <v>0</v>
      </c>
      <c r="H58" s="21"/>
      <c r="I58" s="14" t="e">
        <f>IF(AD58=0,NA(),ROUND(AG58,PREFERENCES!$D$4))</f>
        <v>#N/A</v>
      </c>
      <c r="J58" s="14" t="e">
        <f>ROUND(E58*AG58,PREFERENCES!$D$5)</f>
        <v>#N/A</v>
      </c>
      <c r="K58" s="14" t="e">
        <f>IF(AD58=0,NA(),ROUND(AF58,PREFERENCES!$D$6))</f>
        <v>#N/A</v>
      </c>
      <c r="L58" s="14" t="e">
        <f>IF(J58=0,NA(),ROUND(AF58/J58,PREFERENCES!$D$7))</f>
        <v>#N/A</v>
      </c>
      <c r="M58" s="17" t="e">
        <f t="shared" si="1"/>
        <v>#N/A</v>
      </c>
      <c r="N58" s="14" t="e">
        <f>ROUND(IF($B$6=0,NA(),AF58/$B$6),PREFERENCES!$D$8)</f>
        <v>#N/A</v>
      </c>
      <c r="O58" s="14" t="e">
        <f>ROUND(IF(OR(K58=0,$B$6=0),NA(),$B$6/K58),PREFERENCES!$D$9)</f>
        <v>#N/A</v>
      </c>
      <c r="P58" s="14" t="e">
        <f>ROUND(IF(OR(K58=0,$B$6=0),NA(),$B$6/K58*100),PREFERENCES!$D$10)</f>
        <v>#N/A</v>
      </c>
      <c r="Q58" s="16" t="e">
        <f>IF((AF58*CHARACTERIZE!$I$3)=0,0,CEILING(CHARACTERIZE!$E$3/(AF58*CHARACTERIZE!$I$3),1)*$B$7)</f>
        <v>#N/A</v>
      </c>
      <c r="R58" s="17" t="e">
        <f>ROUND(Q58*E58*AG58/CHARACTERIZE!$M$3/$B$7, PREFERENCES!$D$5)</f>
        <v>#N/A</v>
      </c>
      <c r="S58" s="16" t="e">
        <f>ROUND(Q58*AF58*CHARACTERIZE!$I$3/$B$7,PREFERENCES!$D$6)</f>
        <v>#N/A</v>
      </c>
      <c r="T58" s="18" t="e">
        <f>ROUND(S58/Q58,PREFERENCES!$D$6)</f>
        <v>#N/A</v>
      </c>
      <c r="U58" s="15" t="e">
        <f>IF(R58=0,0,ROUND((AF58*CHARACTERIZE!$I$3)/(E58*AG58/CHARACTERIZE!$M$3),PREFERENCES!$D$7))</f>
        <v>#N/A</v>
      </c>
      <c r="V58" s="19" t="e">
        <f t="shared" si="2"/>
        <v>#N/A</v>
      </c>
      <c r="W58" s="15" t="e">
        <f t="shared" si="13"/>
        <v>#N/A</v>
      </c>
      <c r="X58" s="15" t="e">
        <f t="shared" si="14"/>
        <v>#N/A</v>
      </c>
      <c r="Y58" s="23" t="e">
        <f t="shared" si="5"/>
        <v>#N/A</v>
      </c>
      <c r="Z58" s="15" t="e">
        <f t="shared" si="6"/>
        <v>#N/A</v>
      </c>
      <c r="AA58" s="15" t="e">
        <f t="shared" si="7"/>
        <v>#N/A</v>
      </c>
      <c r="AB58" s="22"/>
      <c r="AC58" s="4"/>
      <c r="AD58" s="3">
        <f t="shared" si="9"/>
        <v>0</v>
      </c>
      <c r="AE58" s="3" t="e">
        <f t="shared" si="10"/>
        <v>#N/A</v>
      </c>
      <c r="AF58" t="e">
        <f t="shared" si="11"/>
        <v>#N/A</v>
      </c>
      <c r="AG58" t="e">
        <f t="shared" si="12"/>
        <v>#N/A</v>
      </c>
    </row>
    <row r="59" spans="4:33">
      <c r="D59">
        <v>56</v>
      </c>
      <c r="E59" s="3">
        <v>0.14000000000000001</v>
      </c>
      <c r="F59" s="17">
        <f t="shared" si="8"/>
        <v>0</v>
      </c>
      <c r="G59" s="17">
        <f t="shared" si="0"/>
        <v>0</v>
      </c>
      <c r="H59" s="21"/>
      <c r="I59" s="14" t="e">
        <f>IF(AD59=0,NA(),ROUND(AG59,PREFERENCES!$D$4))</f>
        <v>#N/A</v>
      </c>
      <c r="J59" s="14" t="e">
        <f>ROUND(E59*AG59,PREFERENCES!$D$5)</f>
        <v>#N/A</v>
      </c>
      <c r="K59" s="14" t="e">
        <f>IF(AD59=0,NA(),ROUND(AF59,PREFERENCES!$D$6))</f>
        <v>#N/A</v>
      </c>
      <c r="L59" s="14" t="e">
        <f>IF(J59=0,NA(),ROUND(AF59/J59,PREFERENCES!$D$7))</f>
        <v>#N/A</v>
      </c>
      <c r="M59" s="17" t="e">
        <f t="shared" si="1"/>
        <v>#N/A</v>
      </c>
      <c r="N59" s="14" t="e">
        <f>ROUND(IF($B$6=0,NA(),AF59/$B$6),PREFERENCES!$D$8)</f>
        <v>#N/A</v>
      </c>
      <c r="O59" s="14" t="e">
        <f>ROUND(IF(OR(K59=0,$B$6=0),NA(),$B$6/K59),PREFERENCES!$D$9)</f>
        <v>#N/A</v>
      </c>
      <c r="P59" s="14" t="e">
        <f>ROUND(IF(OR(K59=0,$B$6=0),NA(),$B$6/K59*100),PREFERENCES!$D$10)</f>
        <v>#N/A</v>
      </c>
      <c r="Q59" s="16" t="e">
        <f>IF((AF59*CHARACTERIZE!$I$3)=0,0,CEILING(CHARACTERIZE!$E$3/(AF59*CHARACTERIZE!$I$3),1)*$B$7)</f>
        <v>#N/A</v>
      </c>
      <c r="R59" s="17" t="e">
        <f>ROUND(Q59*E59*AG59/CHARACTERIZE!$M$3/$B$7, PREFERENCES!$D$5)</f>
        <v>#N/A</v>
      </c>
      <c r="S59" s="16" t="e">
        <f>ROUND(Q59*AF59*CHARACTERIZE!$I$3/$B$7,PREFERENCES!$D$6)</f>
        <v>#N/A</v>
      </c>
      <c r="T59" s="18" t="e">
        <f>ROUND(S59/Q59,PREFERENCES!$D$6)</f>
        <v>#N/A</v>
      </c>
      <c r="U59" s="15" t="e">
        <f>IF(R59=0,0,ROUND((AF59*CHARACTERIZE!$I$3)/(E59*AG59/CHARACTERIZE!$M$3),PREFERENCES!$D$7))</f>
        <v>#N/A</v>
      </c>
      <c r="V59" s="19" t="e">
        <f t="shared" si="2"/>
        <v>#N/A</v>
      </c>
      <c r="W59" s="15" t="e">
        <f t="shared" si="13"/>
        <v>#N/A</v>
      </c>
      <c r="X59" s="15" t="e">
        <f t="shared" si="14"/>
        <v>#N/A</v>
      </c>
      <c r="Y59" s="23" t="e">
        <f t="shared" si="5"/>
        <v>#N/A</v>
      </c>
      <c r="Z59" s="15" t="e">
        <f t="shared" si="6"/>
        <v>#N/A</v>
      </c>
      <c r="AA59" s="15" t="e">
        <f t="shared" si="7"/>
        <v>#N/A</v>
      </c>
      <c r="AB59" s="22"/>
      <c r="AC59" s="4"/>
      <c r="AD59" s="3">
        <f t="shared" si="9"/>
        <v>0</v>
      </c>
      <c r="AE59" s="3" t="e">
        <f t="shared" si="10"/>
        <v>#N/A</v>
      </c>
      <c r="AF59" t="e">
        <f t="shared" si="11"/>
        <v>#N/A</v>
      </c>
      <c r="AG59" t="e">
        <f t="shared" si="12"/>
        <v>#N/A</v>
      </c>
    </row>
    <row r="60" spans="4:33">
      <c r="D60">
        <v>57</v>
      </c>
      <c r="E60" s="3">
        <v>0.15</v>
      </c>
      <c r="F60" s="17">
        <f t="shared" si="8"/>
        <v>0</v>
      </c>
      <c r="G60" s="17">
        <f t="shared" si="0"/>
        <v>0</v>
      </c>
      <c r="H60" s="21"/>
      <c r="I60" s="14" t="e">
        <f>IF(AD60=0,NA(),ROUND(AG60,PREFERENCES!$D$4))</f>
        <v>#N/A</v>
      </c>
      <c r="J60" s="14" t="e">
        <f>ROUND(E60*AG60,PREFERENCES!$D$5)</f>
        <v>#N/A</v>
      </c>
      <c r="K60" s="14" t="e">
        <f>IF(AD60=0,NA(),ROUND(AF60,PREFERENCES!$D$6))</f>
        <v>#N/A</v>
      </c>
      <c r="L60" s="14" t="e">
        <f>IF(J60=0,NA(),ROUND(AF60/J60,PREFERENCES!$D$7))</f>
        <v>#N/A</v>
      </c>
      <c r="M60" s="17" t="e">
        <f t="shared" si="1"/>
        <v>#N/A</v>
      </c>
      <c r="N60" s="14" t="e">
        <f>ROUND(IF($B$6=0,NA(),AF60/$B$6),PREFERENCES!$D$8)</f>
        <v>#N/A</v>
      </c>
      <c r="O60" s="14" t="e">
        <f>ROUND(IF(OR(K60=0,$B$6=0),NA(),$B$6/K60),PREFERENCES!$D$9)</f>
        <v>#N/A</v>
      </c>
      <c r="P60" s="14" t="e">
        <f>ROUND(IF(OR(K60=0,$B$6=0),NA(),$B$6/K60*100),PREFERENCES!$D$10)</f>
        <v>#N/A</v>
      </c>
      <c r="Q60" s="16" t="e">
        <f>IF((AF60*CHARACTERIZE!$I$3)=0,0,CEILING(CHARACTERIZE!$E$3/(AF60*CHARACTERIZE!$I$3),1)*$B$7)</f>
        <v>#N/A</v>
      </c>
      <c r="R60" s="17" t="e">
        <f>ROUND(Q60*E60*AG60/CHARACTERIZE!$M$3/$B$7, PREFERENCES!$D$5)</f>
        <v>#N/A</v>
      </c>
      <c r="S60" s="16" t="e">
        <f>ROUND(Q60*AF60*CHARACTERIZE!$I$3/$B$7,PREFERENCES!$D$6)</f>
        <v>#N/A</v>
      </c>
      <c r="T60" s="18" t="e">
        <f>ROUND(S60/Q60,PREFERENCES!$D$6)</f>
        <v>#N/A</v>
      </c>
      <c r="U60" s="15" t="e">
        <f>IF(R60=0,0,ROUND((AF60*CHARACTERIZE!$I$3)/(E60*AG60/CHARACTERIZE!$M$3),PREFERENCES!$D$7))</f>
        <v>#N/A</v>
      </c>
      <c r="V60" s="19" t="e">
        <f t="shared" si="2"/>
        <v>#N/A</v>
      </c>
      <c r="W60" s="15" t="e">
        <f t="shared" si="13"/>
        <v>#N/A</v>
      </c>
      <c r="X60" s="15" t="e">
        <f t="shared" si="14"/>
        <v>#N/A</v>
      </c>
      <c r="Y60" s="23" t="e">
        <f t="shared" si="5"/>
        <v>#N/A</v>
      </c>
      <c r="Z60" s="15" t="e">
        <f t="shared" si="6"/>
        <v>#N/A</v>
      </c>
      <c r="AA60" s="15" t="e">
        <f t="shared" si="7"/>
        <v>#N/A</v>
      </c>
      <c r="AB60" s="22"/>
      <c r="AC60" s="4"/>
      <c r="AD60" s="3">
        <f t="shared" si="9"/>
        <v>0</v>
      </c>
      <c r="AE60" s="3" t="e">
        <f t="shared" si="10"/>
        <v>#N/A</v>
      </c>
      <c r="AF60" t="e">
        <f t="shared" si="11"/>
        <v>#N/A</v>
      </c>
      <c r="AG60" t="e">
        <f t="shared" si="12"/>
        <v>#N/A</v>
      </c>
    </row>
    <row r="61" spans="4:33">
      <c r="D61">
        <v>58</v>
      </c>
      <c r="E61" s="3">
        <v>0.16</v>
      </c>
      <c r="F61" s="17">
        <f t="shared" si="8"/>
        <v>0</v>
      </c>
      <c r="G61" s="17">
        <f t="shared" si="0"/>
        <v>0</v>
      </c>
      <c r="H61" s="21"/>
      <c r="I61" s="14" t="e">
        <f>IF(AD61=0,NA(),ROUND(AG61,PREFERENCES!$D$4))</f>
        <v>#N/A</v>
      </c>
      <c r="J61" s="14" t="e">
        <f>ROUND(E61*AG61,PREFERENCES!$D$5)</f>
        <v>#N/A</v>
      </c>
      <c r="K61" s="14" t="e">
        <f>IF(AD61=0,NA(),ROUND(AF61,PREFERENCES!$D$6))</f>
        <v>#N/A</v>
      </c>
      <c r="L61" s="14" t="e">
        <f>IF(J61=0,NA(),ROUND(AF61/J61,PREFERENCES!$D$7))</f>
        <v>#N/A</v>
      </c>
      <c r="M61" s="17" t="e">
        <f t="shared" si="1"/>
        <v>#N/A</v>
      </c>
      <c r="N61" s="14" t="e">
        <f>ROUND(IF($B$6=0,NA(),AF61/$B$6),PREFERENCES!$D$8)</f>
        <v>#N/A</v>
      </c>
      <c r="O61" s="14" t="e">
        <f>ROUND(IF(OR(K61=0,$B$6=0),NA(),$B$6/K61),PREFERENCES!$D$9)</f>
        <v>#N/A</v>
      </c>
      <c r="P61" s="14" t="e">
        <f>ROUND(IF(OR(K61=0,$B$6=0),NA(),$B$6/K61*100),PREFERENCES!$D$10)</f>
        <v>#N/A</v>
      </c>
      <c r="Q61" s="16" t="e">
        <f>IF((AF61*CHARACTERIZE!$I$3)=0,0,CEILING(CHARACTERIZE!$E$3/(AF61*CHARACTERIZE!$I$3),1)*$B$7)</f>
        <v>#N/A</v>
      </c>
      <c r="R61" s="17" t="e">
        <f>ROUND(Q61*E61*AG61/CHARACTERIZE!$M$3/$B$7, PREFERENCES!$D$5)</f>
        <v>#N/A</v>
      </c>
      <c r="S61" s="16" t="e">
        <f>ROUND(Q61*AF61*CHARACTERIZE!$I$3/$B$7,PREFERENCES!$D$6)</f>
        <v>#N/A</v>
      </c>
      <c r="T61" s="18" t="e">
        <f>ROUND(S61/Q61,PREFERENCES!$D$6)</f>
        <v>#N/A</v>
      </c>
      <c r="U61" s="15" t="e">
        <f>IF(R61=0,0,ROUND((AF61*CHARACTERIZE!$I$3)/(E61*AG61/CHARACTERIZE!$M$3),PREFERENCES!$D$7))</f>
        <v>#N/A</v>
      </c>
      <c r="V61" s="19" t="e">
        <f t="shared" si="2"/>
        <v>#N/A</v>
      </c>
      <c r="W61" s="15" t="e">
        <f t="shared" si="13"/>
        <v>#N/A</v>
      </c>
      <c r="X61" s="15" t="e">
        <f t="shared" si="14"/>
        <v>#N/A</v>
      </c>
      <c r="Y61" s="23" t="e">
        <f t="shared" si="5"/>
        <v>#N/A</v>
      </c>
      <c r="Z61" s="15" t="e">
        <f t="shared" si="6"/>
        <v>#N/A</v>
      </c>
      <c r="AA61" s="15" t="e">
        <f t="shared" si="7"/>
        <v>#N/A</v>
      </c>
      <c r="AB61" s="22"/>
      <c r="AC61" s="4"/>
      <c r="AD61" s="3">
        <f t="shared" si="9"/>
        <v>0</v>
      </c>
      <c r="AE61" s="3" t="e">
        <f t="shared" si="10"/>
        <v>#N/A</v>
      </c>
      <c r="AF61" t="e">
        <f t="shared" si="11"/>
        <v>#N/A</v>
      </c>
      <c r="AG61" t="e">
        <f t="shared" si="12"/>
        <v>#N/A</v>
      </c>
    </row>
    <row r="62" spans="4:33">
      <c r="D62">
        <v>59</v>
      </c>
      <c r="E62" s="3">
        <v>0.17</v>
      </c>
      <c r="F62" s="17">
        <f t="shared" si="8"/>
        <v>0</v>
      </c>
      <c r="G62" s="17">
        <f t="shared" si="0"/>
        <v>0</v>
      </c>
      <c r="H62" s="21"/>
      <c r="I62" s="14" t="e">
        <f>IF(AD62=0,NA(),ROUND(AG62,PREFERENCES!$D$4))</f>
        <v>#N/A</v>
      </c>
      <c r="J62" s="14" t="e">
        <f>ROUND(E62*AG62,PREFERENCES!$D$5)</f>
        <v>#N/A</v>
      </c>
      <c r="K62" s="14" t="e">
        <f>IF(AD62=0,NA(),ROUND(AF62,PREFERENCES!$D$6))</f>
        <v>#N/A</v>
      </c>
      <c r="L62" s="14" t="e">
        <f>IF(J62=0,NA(),ROUND(AF62/J62,PREFERENCES!$D$7))</f>
        <v>#N/A</v>
      </c>
      <c r="M62" s="17" t="e">
        <f t="shared" si="1"/>
        <v>#N/A</v>
      </c>
      <c r="N62" s="14" t="e">
        <f>ROUND(IF($B$6=0,NA(),AF62/$B$6),PREFERENCES!$D$8)</f>
        <v>#N/A</v>
      </c>
      <c r="O62" s="14" t="e">
        <f>ROUND(IF(OR(K62=0,$B$6=0),NA(),$B$6/K62),PREFERENCES!$D$9)</f>
        <v>#N/A</v>
      </c>
      <c r="P62" s="14" t="e">
        <f>ROUND(IF(OR(K62=0,$B$6=0),NA(),$B$6/K62*100),PREFERENCES!$D$10)</f>
        <v>#N/A</v>
      </c>
      <c r="Q62" s="16" t="e">
        <f>IF((AF62*CHARACTERIZE!$I$3)=0,0,CEILING(CHARACTERIZE!$E$3/(AF62*CHARACTERIZE!$I$3),1)*$B$7)</f>
        <v>#N/A</v>
      </c>
      <c r="R62" s="17" t="e">
        <f>ROUND(Q62*E62*AG62/CHARACTERIZE!$M$3/$B$7, PREFERENCES!$D$5)</f>
        <v>#N/A</v>
      </c>
      <c r="S62" s="16" t="e">
        <f>ROUND(Q62*AF62*CHARACTERIZE!$I$3/$B$7,PREFERENCES!$D$6)</f>
        <v>#N/A</v>
      </c>
      <c r="T62" s="18" t="e">
        <f>ROUND(S62/Q62,PREFERENCES!$D$6)</f>
        <v>#N/A</v>
      </c>
      <c r="U62" s="15" t="e">
        <f>IF(R62=0,0,ROUND((AF62*CHARACTERIZE!$I$3)/(E62*AG62/CHARACTERIZE!$M$3),PREFERENCES!$D$7))</f>
        <v>#N/A</v>
      </c>
      <c r="V62" s="19" t="e">
        <f t="shared" si="2"/>
        <v>#N/A</v>
      </c>
      <c r="W62" s="15" t="e">
        <f t="shared" si="13"/>
        <v>#N/A</v>
      </c>
      <c r="X62" s="15" t="e">
        <f t="shared" si="14"/>
        <v>#N/A</v>
      </c>
      <c r="Y62" s="23" t="e">
        <f t="shared" si="5"/>
        <v>#N/A</v>
      </c>
      <c r="Z62" s="15" t="e">
        <f t="shared" si="6"/>
        <v>#N/A</v>
      </c>
      <c r="AA62" s="15" t="e">
        <f t="shared" si="7"/>
        <v>#N/A</v>
      </c>
      <c r="AB62" s="22"/>
      <c r="AC62" s="4"/>
      <c r="AD62" s="3">
        <f t="shared" si="9"/>
        <v>0</v>
      </c>
      <c r="AE62" s="3" t="e">
        <f t="shared" si="10"/>
        <v>#N/A</v>
      </c>
      <c r="AF62" t="e">
        <f t="shared" si="11"/>
        <v>#N/A</v>
      </c>
      <c r="AG62" t="e">
        <f t="shared" si="12"/>
        <v>#N/A</v>
      </c>
    </row>
    <row r="63" spans="4:33">
      <c r="D63">
        <v>60</v>
      </c>
      <c r="E63" s="3">
        <v>0.17499999999999999</v>
      </c>
      <c r="F63" s="17">
        <f t="shared" si="8"/>
        <v>0</v>
      </c>
      <c r="G63" s="17">
        <f t="shared" si="0"/>
        <v>0</v>
      </c>
      <c r="H63" s="21"/>
      <c r="I63" s="14" t="e">
        <f>IF(AD63=0,NA(),ROUND(AG63,PREFERENCES!$D$4))</f>
        <v>#N/A</v>
      </c>
      <c r="J63" s="14" t="e">
        <f>ROUND(E63*AG63,PREFERENCES!$D$5)</f>
        <v>#N/A</v>
      </c>
      <c r="K63" s="14" t="e">
        <f>IF(AD63=0,NA(),ROUND(AF63,PREFERENCES!$D$6))</f>
        <v>#N/A</v>
      </c>
      <c r="L63" s="14" t="e">
        <f>IF(J63=0,NA(),ROUND(AF63/J63,PREFERENCES!$D$7))</f>
        <v>#N/A</v>
      </c>
      <c r="M63" s="17" t="e">
        <f t="shared" si="1"/>
        <v>#N/A</v>
      </c>
      <c r="N63" s="14" t="e">
        <f>ROUND(IF($B$6=0,NA(),AF63/$B$6),PREFERENCES!$D$8)</f>
        <v>#N/A</v>
      </c>
      <c r="O63" s="14" t="e">
        <f>ROUND(IF(OR(K63=0,$B$6=0),NA(),$B$6/K63),PREFERENCES!$D$9)</f>
        <v>#N/A</v>
      </c>
      <c r="P63" s="14" t="e">
        <f>ROUND(IF(OR(K63=0,$B$6=0),NA(),$B$6/K63*100),PREFERENCES!$D$10)</f>
        <v>#N/A</v>
      </c>
      <c r="Q63" s="16" t="e">
        <f>IF((AF63*CHARACTERIZE!$I$3)=0,0,CEILING(CHARACTERIZE!$E$3/(AF63*CHARACTERIZE!$I$3),1)*$B$7)</f>
        <v>#N/A</v>
      </c>
      <c r="R63" s="17" t="e">
        <f>ROUND(Q63*E63*AG63/CHARACTERIZE!$M$3/$B$7, PREFERENCES!$D$5)</f>
        <v>#N/A</v>
      </c>
      <c r="S63" s="16" t="e">
        <f>ROUND(Q63*AF63*CHARACTERIZE!$I$3/$B$7,PREFERENCES!$D$6)</f>
        <v>#N/A</v>
      </c>
      <c r="T63" s="18" t="e">
        <f>ROUND(S63/Q63,PREFERENCES!$D$6)</f>
        <v>#N/A</v>
      </c>
      <c r="U63" s="15" t="e">
        <f>IF(R63=0,0,ROUND((AF63*CHARACTERIZE!$I$3)/(E63*AG63/CHARACTERIZE!$M$3),PREFERENCES!$D$7))</f>
        <v>#N/A</v>
      </c>
      <c r="V63" s="19" t="e">
        <f t="shared" si="2"/>
        <v>#N/A</v>
      </c>
      <c r="W63" s="15" t="e">
        <f t="shared" si="13"/>
        <v>#N/A</v>
      </c>
      <c r="X63" s="15" t="e">
        <f t="shared" si="14"/>
        <v>#N/A</v>
      </c>
      <c r="Y63" s="23" t="e">
        <f t="shared" si="5"/>
        <v>#N/A</v>
      </c>
      <c r="Z63" s="15" t="e">
        <f t="shared" si="6"/>
        <v>#N/A</v>
      </c>
      <c r="AA63" s="15" t="e">
        <f t="shared" si="7"/>
        <v>#N/A</v>
      </c>
      <c r="AB63" s="22"/>
      <c r="AC63" s="4"/>
      <c r="AD63" s="3">
        <f t="shared" si="9"/>
        <v>0</v>
      </c>
      <c r="AE63" s="3" t="e">
        <f t="shared" si="10"/>
        <v>#N/A</v>
      </c>
      <c r="AF63" t="e">
        <f t="shared" si="11"/>
        <v>#N/A</v>
      </c>
      <c r="AG63" t="e">
        <f t="shared" si="12"/>
        <v>#N/A</v>
      </c>
    </row>
    <row r="64" spans="4:33">
      <c r="D64">
        <v>61</v>
      </c>
      <c r="E64" s="3">
        <v>0.18</v>
      </c>
      <c r="F64" s="17">
        <f t="shared" si="8"/>
        <v>0</v>
      </c>
      <c r="G64" s="17">
        <f t="shared" si="0"/>
        <v>0</v>
      </c>
      <c r="H64" s="21"/>
      <c r="I64" s="14" t="e">
        <f>IF(AD64=0,NA(),ROUND(AG64,PREFERENCES!$D$4))</f>
        <v>#N/A</v>
      </c>
      <c r="J64" s="14" t="e">
        <f>ROUND(E64*AG64,PREFERENCES!$D$5)</f>
        <v>#N/A</v>
      </c>
      <c r="K64" s="14" t="e">
        <f>IF(AD64=0,NA(),ROUND(AF64,PREFERENCES!$D$6))</f>
        <v>#N/A</v>
      </c>
      <c r="L64" s="14" t="e">
        <f>IF(J64=0,NA(),ROUND(AF64/J64,PREFERENCES!$D$7))</f>
        <v>#N/A</v>
      </c>
      <c r="M64" s="17" t="e">
        <f t="shared" si="1"/>
        <v>#N/A</v>
      </c>
      <c r="N64" s="14" t="e">
        <f>ROUND(IF($B$6=0,NA(),AF64/$B$6),PREFERENCES!$D$8)</f>
        <v>#N/A</v>
      </c>
      <c r="O64" s="14" t="e">
        <f>ROUND(IF(OR(K64=0,$B$6=0),NA(),$B$6/K64),PREFERENCES!$D$9)</f>
        <v>#N/A</v>
      </c>
      <c r="P64" s="14" t="e">
        <f>ROUND(IF(OR(K64=0,$B$6=0),NA(),$B$6/K64*100),PREFERENCES!$D$10)</f>
        <v>#N/A</v>
      </c>
      <c r="Q64" s="16" t="e">
        <f>IF((AF64*CHARACTERIZE!$I$3)=0,0,CEILING(CHARACTERIZE!$E$3/(AF64*CHARACTERIZE!$I$3),1)*$B$7)</f>
        <v>#N/A</v>
      </c>
      <c r="R64" s="17" t="e">
        <f>ROUND(Q64*E64*AG64/CHARACTERIZE!$M$3/$B$7, PREFERENCES!$D$5)</f>
        <v>#N/A</v>
      </c>
      <c r="S64" s="16" t="e">
        <f>ROUND(Q64*AF64*CHARACTERIZE!$I$3/$B$7,PREFERENCES!$D$6)</f>
        <v>#N/A</v>
      </c>
      <c r="T64" s="18" t="e">
        <f>ROUND(S64/Q64,PREFERENCES!$D$6)</f>
        <v>#N/A</v>
      </c>
      <c r="U64" s="15" t="e">
        <f>IF(R64=0,0,ROUND((AF64*CHARACTERIZE!$I$3)/(E64*AG64/CHARACTERIZE!$M$3),PREFERENCES!$D$7))</f>
        <v>#N/A</v>
      </c>
      <c r="V64" s="19" t="e">
        <f t="shared" si="2"/>
        <v>#N/A</v>
      </c>
      <c r="W64" s="15" t="e">
        <f t="shared" si="13"/>
        <v>#N/A</v>
      </c>
      <c r="X64" s="15" t="e">
        <f t="shared" si="14"/>
        <v>#N/A</v>
      </c>
      <c r="Y64" s="23" t="e">
        <f t="shared" si="5"/>
        <v>#N/A</v>
      </c>
      <c r="Z64" s="15" t="e">
        <f t="shared" si="6"/>
        <v>#N/A</v>
      </c>
      <c r="AA64" s="15" t="e">
        <f t="shared" si="7"/>
        <v>#N/A</v>
      </c>
      <c r="AB64" s="22"/>
      <c r="AC64" s="4"/>
      <c r="AD64" s="3">
        <f t="shared" si="9"/>
        <v>0</v>
      </c>
      <c r="AE64" s="3" t="e">
        <f t="shared" si="10"/>
        <v>#N/A</v>
      </c>
      <c r="AF64" t="e">
        <f t="shared" si="11"/>
        <v>#N/A</v>
      </c>
      <c r="AG64" t="e">
        <f t="shared" si="12"/>
        <v>#N/A</v>
      </c>
    </row>
    <row r="65" spans="4:33">
      <c r="D65">
        <v>62</v>
      </c>
      <c r="E65" s="3">
        <v>0.19</v>
      </c>
      <c r="F65" s="17">
        <f t="shared" si="8"/>
        <v>0</v>
      </c>
      <c r="G65" s="17">
        <f t="shared" si="0"/>
        <v>0</v>
      </c>
      <c r="H65" s="21"/>
      <c r="I65" s="14" t="e">
        <f>IF(AD65=0,NA(),ROUND(AG65,PREFERENCES!$D$4))</f>
        <v>#N/A</v>
      </c>
      <c r="J65" s="14" t="e">
        <f>ROUND(E65*AG65,PREFERENCES!$D$5)</f>
        <v>#N/A</v>
      </c>
      <c r="K65" s="14" t="e">
        <f>IF(AD65=0,NA(),ROUND(AF65,PREFERENCES!$D$6))</f>
        <v>#N/A</v>
      </c>
      <c r="L65" s="14" t="e">
        <f>IF(J65=0,NA(),ROUND(AF65/J65,PREFERENCES!$D$7))</f>
        <v>#N/A</v>
      </c>
      <c r="M65" s="17" t="e">
        <f t="shared" si="1"/>
        <v>#N/A</v>
      </c>
      <c r="N65" s="14" t="e">
        <f>ROUND(IF($B$6=0,NA(),AF65/$B$6),PREFERENCES!$D$8)</f>
        <v>#N/A</v>
      </c>
      <c r="O65" s="14" t="e">
        <f>ROUND(IF(OR(K65=0,$B$6=0),NA(),$B$6/K65),PREFERENCES!$D$9)</f>
        <v>#N/A</v>
      </c>
      <c r="P65" s="14" t="e">
        <f>ROUND(IF(OR(K65=0,$B$6=0),NA(),$B$6/K65*100),PREFERENCES!$D$10)</f>
        <v>#N/A</v>
      </c>
      <c r="Q65" s="16" t="e">
        <f>IF((AF65*CHARACTERIZE!$I$3)=0,0,CEILING(CHARACTERIZE!$E$3/(AF65*CHARACTERIZE!$I$3),1)*$B$7)</f>
        <v>#N/A</v>
      </c>
      <c r="R65" s="17" t="e">
        <f>ROUND(Q65*E65*AG65/CHARACTERIZE!$M$3/$B$7, PREFERENCES!$D$5)</f>
        <v>#N/A</v>
      </c>
      <c r="S65" s="16" t="e">
        <f>ROUND(Q65*AF65*CHARACTERIZE!$I$3/$B$7,PREFERENCES!$D$6)</f>
        <v>#N/A</v>
      </c>
      <c r="T65" s="18" t="e">
        <f>ROUND(S65/Q65,PREFERENCES!$D$6)</f>
        <v>#N/A</v>
      </c>
      <c r="U65" s="15" t="e">
        <f>IF(R65=0,0,ROUND((AF65*CHARACTERIZE!$I$3)/(E65*AG65/CHARACTERIZE!$M$3),PREFERENCES!$D$7))</f>
        <v>#N/A</v>
      </c>
      <c r="V65" s="19" t="e">
        <f t="shared" si="2"/>
        <v>#N/A</v>
      </c>
      <c r="W65" s="15" t="e">
        <f t="shared" si="13"/>
        <v>#N/A</v>
      </c>
      <c r="X65" s="15" t="e">
        <f t="shared" si="14"/>
        <v>#N/A</v>
      </c>
      <c r="Y65" s="23" t="e">
        <f t="shared" si="5"/>
        <v>#N/A</v>
      </c>
      <c r="Z65" s="15" t="e">
        <f t="shared" si="6"/>
        <v>#N/A</v>
      </c>
      <c r="AA65" s="15" t="e">
        <f t="shared" si="7"/>
        <v>#N/A</v>
      </c>
      <c r="AB65" s="22"/>
      <c r="AC65" s="4"/>
      <c r="AD65" s="3">
        <f t="shared" si="9"/>
        <v>0</v>
      </c>
      <c r="AE65" s="3" t="e">
        <f t="shared" si="10"/>
        <v>#N/A</v>
      </c>
      <c r="AF65" t="e">
        <f t="shared" si="11"/>
        <v>#N/A</v>
      </c>
      <c r="AG65" t="e">
        <f t="shared" si="12"/>
        <v>#N/A</v>
      </c>
    </row>
    <row r="66" spans="4:33">
      <c r="D66">
        <v>63</v>
      </c>
      <c r="E66" s="3">
        <v>0.2</v>
      </c>
      <c r="F66" s="17">
        <f t="shared" si="8"/>
        <v>0</v>
      </c>
      <c r="G66" s="17">
        <f t="shared" si="0"/>
        <v>0</v>
      </c>
      <c r="H66" s="21"/>
      <c r="I66" s="14" t="e">
        <f>IF(AD66=0,NA(),ROUND(AG66,PREFERENCES!$D$4))</f>
        <v>#N/A</v>
      </c>
      <c r="J66" s="14" t="e">
        <f>ROUND(E66*AG66,PREFERENCES!$D$5)</f>
        <v>#N/A</v>
      </c>
      <c r="K66" s="14" t="e">
        <f>IF(AD66=0,NA(),ROUND(AF66,PREFERENCES!$D$6))</f>
        <v>#N/A</v>
      </c>
      <c r="L66" s="14" t="e">
        <f>IF(J66=0,NA(),ROUND(AF66/J66,PREFERENCES!$D$7))</f>
        <v>#N/A</v>
      </c>
      <c r="M66" s="17" t="e">
        <f t="shared" si="1"/>
        <v>#N/A</v>
      </c>
      <c r="N66" s="14" t="e">
        <f>ROUND(IF($B$6=0,NA(),AF66/$B$6),PREFERENCES!$D$8)</f>
        <v>#N/A</v>
      </c>
      <c r="O66" s="14" t="e">
        <f>ROUND(IF(OR(K66=0,$B$6=0),NA(),$B$6/K66),PREFERENCES!$D$9)</f>
        <v>#N/A</v>
      </c>
      <c r="P66" s="14" t="e">
        <f>ROUND(IF(OR(K66=0,$B$6=0),NA(),$B$6/K66*100),PREFERENCES!$D$10)</f>
        <v>#N/A</v>
      </c>
      <c r="Q66" s="16" t="e">
        <f>IF((AF66*CHARACTERIZE!$I$3)=0,0,CEILING(CHARACTERIZE!$E$3/(AF66*CHARACTERIZE!$I$3),1)*$B$7)</f>
        <v>#N/A</v>
      </c>
      <c r="R66" s="17" t="e">
        <f>ROUND(Q66*E66*AG66/CHARACTERIZE!$M$3/$B$7, PREFERENCES!$D$5)</f>
        <v>#N/A</v>
      </c>
      <c r="S66" s="16" t="e">
        <f>ROUND(Q66*AF66*CHARACTERIZE!$I$3/$B$7,PREFERENCES!$D$6)</f>
        <v>#N/A</v>
      </c>
      <c r="T66" s="18" t="e">
        <f>ROUND(S66/Q66,PREFERENCES!$D$6)</f>
        <v>#N/A</v>
      </c>
      <c r="U66" s="15" t="e">
        <f>IF(R66=0,0,ROUND((AF66*CHARACTERIZE!$I$3)/(E66*AG66/CHARACTERIZE!$M$3),PREFERENCES!$D$7))</f>
        <v>#N/A</v>
      </c>
      <c r="V66" s="19" t="e">
        <f t="shared" si="2"/>
        <v>#N/A</v>
      </c>
      <c r="W66" s="15" t="e">
        <f t="shared" si="13"/>
        <v>#N/A</v>
      </c>
      <c r="X66" s="15" t="e">
        <f t="shared" si="14"/>
        <v>#N/A</v>
      </c>
      <c r="Y66" s="23" t="e">
        <f t="shared" si="5"/>
        <v>#N/A</v>
      </c>
      <c r="Z66" s="15" t="e">
        <f t="shared" si="6"/>
        <v>#N/A</v>
      </c>
      <c r="AA66" s="15" t="e">
        <f t="shared" si="7"/>
        <v>#N/A</v>
      </c>
      <c r="AB66" s="22"/>
      <c r="AC66" s="4"/>
      <c r="AD66" s="3">
        <f t="shared" si="9"/>
        <v>0</v>
      </c>
      <c r="AE66" s="3" t="e">
        <f t="shared" si="10"/>
        <v>#N/A</v>
      </c>
      <c r="AF66" t="e">
        <f t="shared" si="11"/>
        <v>#N/A</v>
      </c>
      <c r="AG66" t="e">
        <f t="shared" si="12"/>
        <v>#N/A</v>
      </c>
    </row>
    <row r="67" spans="4:33">
      <c r="D67">
        <v>64</v>
      </c>
      <c r="E67" s="3">
        <v>0.21</v>
      </c>
      <c r="F67" s="17">
        <f t="shared" si="8"/>
        <v>0</v>
      </c>
      <c r="G67" s="17">
        <f t="shared" si="0"/>
        <v>0</v>
      </c>
      <c r="H67" s="21"/>
      <c r="I67" s="14" t="e">
        <f>IF(AD67=0,NA(),ROUND(AG67,PREFERENCES!$D$4))</f>
        <v>#N/A</v>
      </c>
      <c r="J67" s="14" t="e">
        <f>ROUND(E67*AG67,PREFERENCES!$D$5)</f>
        <v>#N/A</v>
      </c>
      <c r="K67" s="14" t="e">
        <f>IF(AD67=0,NA(),ROUND(AF67,PREFERENCES!$D$6))</f>
        <v>#N/A</v>
      </c>
      <c r="L67" s="14" t="e">
        <f>IF(J67=0,NA(),ROUND(AF67/J67,PREFERENCES!$D$7))</f>
        <v>#N/A</v>
      </c>
      <c r="M67" s="17" t="e">
        <f t="shared" si="1"/>
        <v>#N/A</v>
      </c>
      <c r="N67" s="14" t="e">
        <f>ROUND(IF($B$6=0,NA(),AF67/$B$6),PREFERENCES!$D$8)</f>
        <v>#N/A</v>
      </c>
      <c r="O67" s="14" t="e">
        <f>ROUND(IF(OR(K67=0,$B$6=0),NA(),$B$6/K67),PREFERENCES!$D$9)</f>
        <v>#N/A</v>
      </c>
      <c r="P67" s="14" t="e">
        <f>ROUND(IF(OR(K67=0,$B$6=0),NA(),$B$6/K67*100),PREFERENCES!$D$10)</f>
        <v>#N/A</v>
      </c>
      <c r="Q67" s="16" t="e">
        <f>IF((AF67*CHARACTERIZE!$I$3)=0,0,CEILING(CHARACTERIZE!$E$3/(AF67*CHARACTERIZE!$I$3),1)*$B$7)</f>
        <v>#N/A</v>
      </c>
      <c r="R67" s="17" t="e">
        <f>ROUND(Q67*E67*AG67/CHARACTERIZE!$M$3/$B$7, PREFERENCES!$D$5)</f>
        <v>#N/A</v>
      </c>
      <c r="S67" s="16" t="e">
        <f>ROUND(Q67*AF67*CHARACTERIZE!$I$3/$B$7,PREFERENCES!$D$6)</f>
        <v>#N/A</v>
      </c>
      <c r="T67" s="18" t="e">
        <f>ROUND(S67/Q67,PREFERENCES!$D$6)</f>
        <v>#N/A</v>
      </c>
      <c r="U67" s="15" t="e">
        <f>IF(R67=0,0,ROUND((AF67*CHARACTERIZE!$I$3)/(E67*AG67/CHARACTERIZE!$M$3),PREFERENCES!$D$7))</f>
        <v>#N/A</v>
      </c>
      <c r="V67" s="19" t="e">
        <f t="shared" si="2"/>
        <v>#N/A</v>
      </c>
      <c r="W67" s="15" t="e">
        <f t="shared" si="13"/>
        <v>#N/A</v>
      </c>
      <c r="X67" s="15" t="e">
        <f t="shared" si="14"/>
        <v>#N/A</v>
      </c>
      <c r="Y67" s="23" t="e">
        <f t="shared" si="5"/>
        <v>#N/A</v>
      </c>
      <c r="Z67" s="15" t="e">
        <f t="shared" si="6"/>
        <v>#N/A</v>
      </c>
      <c r="AA67" s="15" t="e">
        <f t="shared" si="7"/>
        <v>#N/A</v>
      </c>
      <c r="AB67" s="22"/>
      <c r="AC67" s="4"/>
      <c r="AD67" s="3">
        <f t="shared" si="9"/>
        <v>0</v>
      </c>
      <c r="AE67" s="3" t="e">
        <f t="shared" si="10"/>
        <v>#N/A</v>
      </c>
      <c r="AF67" t="e">
        <f t="shared" si="11"/>
        <v>#N/A</v>
      </c>
      <c r="AG67" t="e">
        <f t="shared" si="12"/>
        <v>#N/A</v>
      </c>
    </row>
    <row r="68" spans="4:33">
      <c r="D68">
        <v>65</v>
      </c>
      <c r="E68" s="3">
        <v>0.22</v>
      </c>
      <c r="F68" s="17">
        <f t="shared" si="8"/>
        <v>0</v>
      </c>
      <c r="G68" s="17">
        <f t="shared" ref="G68:G131" si="15">IF($E68&lt;$B$19,0,IF($E68&gt;$B$20,0,$B$22*$E68^3+$B$23*$E68^2+$B$24*$E68+$B$25))</f>
        <v>0</v>
      </c>
      <c r="H68" s="21"/>
      <c r="I68" s="14" t="e">
        <f>IF(AD68=0,NA(),ROUND(AG68,PREFERENCES!$D$4))</f>
        <v>#N/A</v>
      </c>
      <c r="J68" s="14" t="e">
        <f>ROUND(E68*AG68,PREFERENCES!$D$5)</f>
        <v>#N/A</v>
      </c>
      <c r="K68" s="14" t="e">
        <f>IF(AD68=0,NA(),ROUND(AF68,PREFERENCES!$D$6))</f>
        <v>#N/A</v>
      </c>
      <c r="L68" s="14" t="e">
        <f>IF(J68=0,NA(),ROUND(AF68/J68,PREFERENCES!$D$7))</f>
        <v>#N/A</v>
      </c>
      <c r="M68" s="17" t="e">
        <f t="shared" ref="M68:M131" si="16">IF(AD68=0,NA(),ROUND((G68*AE68),3))</f>
        <v>#N/A</v>
      </c>
      <c r="N68" s="14" t="e">
        <f>ROUND(IF($B$6=0,NA(),AF68/$B$6),PREFERENCES!$D$8)</f>
        <v>#N/A</v>
      </c>
      <c r="O68" s="14" t="e">
        <f>ROUND(IF(OR(K68=0,$B$6=0),NA(),$B$6/K68),PREFERENCES!$D$9)</f>
        <v>#N/A</v>
      </c>
      <c r="P68" s="14" t="e">
        <f>ROUND(IF(OR(K68=0,$B$6=0),NA(),$B$6/K68*100),PREFERENCES!$D$10)</f>
        <v>#N/A</v>
      </c>
      <c r="Q68" s="16" t="e">
        <f>IF((AF68*CHARACTERIZE!$I$3)=0,0,CEILING(CHARACTERIZE!$E$3/(AF68*CHARACTERIZE!$I$3),1)*$B$7)</f>
        <v>#N/A</v>
      </c>
      <c r="R68" s="17" t="e">
        <f>ROUND(Q68*E68*AG68/CHARACTERIZE!$M$3/$B$7, PREFERENCES!$D$5)</f>
        <v>#N/A</v>
      </c>
      <c r="S68" s="16" t="e">
        <f>ROUND(Q68*AF68*CHARACTERIZE!$I$3/$B$7,PREFERENCES!$D$6)</f>
        <v>#N/A</v>
      </c>
      <c r="T68" s="18" t="e">
        <f>ROUND(S68/Q68,PREFERENCES!$D$6)</f>
        <v>#N/A</v>
      </c>
      <c r="U68" s="15" t="e">
        <f>IF(R68=0,0,ROUND((AF68*CHARACTERIZE!$I$3)/(E68*AG68/CHARACTERIZE!$M$3),PREFERENCES!$D$7))</f>
        <v>#N/A</v>
      </c>
      <c r="V68" s="19" t="e">
        <f t="shared" ref="V68:V131" si="17">Q68*$B$6/$B$7</f>
        <v>#N/A</v>
      </c>
      <c r="W68" s="15" t="e">
        <f t="shared" si="13"/>
        <v>#N/A</v>
      </c>
      <c r="X68" s="15" t="e">
        <f t="shared" si="14"/>
        <v>#N/A</v>
      </c>
      <c r="Y68" s="23" t="e">
        <f t="shared" ref="Y68:Y131" si="18">IF(AF68=0,NA(),ROUND(CHOOSE($B$39,NA(),NA(),NA(),($B$14-$B$13)/J68,($B$15-$B$13)/($B$7*AD68)-($B$35/$B$7)-($B$10/$B$7)-$B$11),2))</f>
        <v>#N/A</v>
      </c>
      <c r="Z68" s="15" t="e">
        <f t="shared" ref="Z68:Z131" si="19">IF(AF68=0,NA(),ROUND(CHOOSE($B$39,NA(),NA(),NA(),EXP((LN(Y68/175.54))/-0.941),EXP((LN(Y68/175.54))/-0.941)),1))</f>
        <v>#N/A</v>
      </c>
      <c r="AA68" s="15" t="e">
        <f t="shared" ref="AA68:AA131" si="20">IF(AG68=0,NA(),ROUND(CHOOSE($B$39,NA(),NA(),NA(),Z68*645.16*0.0393700787,Z68*645.16*0.0393700787),0))</f>
        <v>#N/A</v>
      </c>
      <c r="AB68" s="22"/>
      <c r="AC68" s="4"/>
      <c r="AD68" s="3">
        <f t="shared" si="9"/>
        <v>0</v>
      </c>
      <c r="AE68" s="3" t="e">
        <f t="shared" si="10"/>
        <v>#N/A</v>
      </c>
      <c r="AF68" t="e">
        <f t="shared" si="11"/>
        <v>#N/A</v>
      </c>
      <c r="AG68" t="e">
        <f t="shared" si="12"/>
        <v>#N/A</v>
      </c>
    </row>
    <row r="69" spans="4:33">
      <c r="D69">
        <v>66</v>
      </c>
      <c r="E69">
        <v>0.23</v>
      </c>
      <c r="F69" s="17">
        <f t="shared" ref="F69:F132" si="21">IF($E69&lt;$B$19,0,IF($E69&gt;$B$20,0,$B$27*$E69^3+$B$28*$E69^2+$B$29*$E69+$B$30+$B$16))</f>
        <v>0</v>
      </c>
      <c r="G69" s="17">
        <f t="shared" si="15"/>
        <v>0</v>
      </c>
      <c r="I69" s="14" t="e">
        <f>IF(AD69=0,NA(),ROUND(AG69,PREFERENCES!$D$4))</f>
        <v>#N/A</v>
      </c>
      <c r="J69" s="14" t="e">
        <f>ROUND(E69*AG69,PREFERENCES!$D$5)</f>
        <v>#N/A</v>
      </c>
      <c r="K69" s="14" t="e">
        <f>IF(AD69=0,NA(),ROUND(AF69,PREFERENCES!$D$6))</f>
        <v>#N/A</v>
      </c>
      <c r="L69" s="14" t="e">
        <f>IF(J69=0,NA(),ROUND(AF69/J69,PREFERENCES!$D$7))</f>
        <v>#N/A</v>
      </c>
      <c r="M69" s="17" t="e">
        <f t="shared" si="16"/>
        <v>#N/A</v>
      </c>
      <c r="N69" s="14" t="e">
        <f>ROUND(IF($B$6=0,NA(),AF69/$B$6),PREFERENCES!$D$8)</f>
        <v>#N/A</v>
      </c>
      <c r="O69" s="14" t="e">
        <f>ROUND(IF(OR(K69=0,$B$6=0),NA(),$B$6/K69),PREFERENCES!$D$9)</f>
        <v>#N/A</v>
      </c>
      <c r="P69" s="14" t="e">
        <f>ROUND(IF(OR(K69=0,$B$6=0),NA(),$B$6/K69*100),PREFERENCES!$D$10)</f>
        <v>#N/A</v>
      </c>
      <c r="Q69" s="16" t="e">
        <f>IF((AF69*CHARACTERIZE!$I$3)=0,0,CEILING(CHARACTERIZE!$E$3/(AF69*CHARACTERIZE!$I$3),1)*$B$7)</f>
        <v>#N/A</v>
      </c>
      <c r="R69" s="17" t="e">
        <f>ROUND(Q69*E69*AG69/CHARACTERIZE!$M$3/$B$7, PREFERENCES!$D$5)</f>
        <v>#N/A</v>
      </c>
      <c r="S69" s="16" t="e">
        <f>ROUND(Q69*AF69*CHARACTERIZE!$I$3/$B$7,PREFERENCES!$D$6)</f>
        <v>#N/A</v>
      </c>
      <c r="T69" s="18" t="e">
        <f>ROUND(S69/Q69,PREFERENCES!$D$6)</f>
        <v>#N/A</v>
      </c>
      <c r="U69" s="15" t="e">
        <f>IF(R69=0,0,ROUND((AF69*CHARACTERIZE!$I$3)/(E69*AG69/CHARACTERIZE!$M$3),PREFERENCES!$D$7))</f>
        <v>#N/A</v>
      </c>
      <c r="V69" s="19" t="e">
        <f t="shared" si="17"/>
        <v>#N/A</v>
      </c>
      <c r="W69" s="15" t="e">
        <f t="shared" si="13"/>
        <v>#N/A</v>
      </c>
      <c r="X69" s="15" t="e">
        <f t="shared" si="14"/>
        <v>#N/A</v>
      </c>
      <c r="Y69" s="23" t="e">
        <f t="shared" si="18"/>
        <v>#N/A</v>
      </c>
      <c r="Z69" s="15" t="e">
        <f t="shared" si="19"/>
        <v>#N/A</v>
      </c>
      <c r="AA69" s="15" t="e">
        <f t="shared" si="20"/>
        <v>#N/A</v>
      </c>
      <c r="AB69" s="22"/>
      <c r="AC69" s="4"/>
      <c r="AD69" s="3">
        <f t="shared" ref="AD69:AD132" si="22">IF(F69=0,0,E69*(F69+($B$9-$B$33)*$B$34))</f>
        <v>0</v>
      </c>
      <c r="AE69" s="3" t="e">
        <f t="shared" ref="AE69:AE132" si="23">1+(W69-$B$33)*$B$32</f>
        <v>#N/A</v>
      </c>
      <c r="AF69" t="e">
        <f t="shared" ref="AF69:AF132" si="24">G69*AE69*$B$5*$B$7</f>
        <v>#N/A</v>
      </c>
      <c r="AG69" t="e">
        <f t="shared" ref="AG69:AG132" si="25">(F69+(W69-$B$33)*$B$34)*$B$7</f>
        <v>#N/A</v>
      </c>
    </row>
    <row r="70" spans="4:33">
      <c r="D70">
        <v>67</v>
      </c>
      <c r="E70">
        <v>0.24</v>
      </c>
      <c r="F70" s="17">
        <f t="shared" si="21"/>
        <v>0</v>
      </c>
      <c r="G70" s="17">
        <f t="shared" si="15"/>
        <v>0</v>
      </c>
      <c r="I70" s="14" t="e">
        <f>IF(AD70=0,NA(),ROUND(AG70,PREFERENCES!$D$4))</f>
        <v>#N/A</v>
      </c>
      <c r="J70" s="14" t="e">
        <f>ROUND(E70*AG70,PREFERENCES!$D$5)</f>
        <v>#N/A</v>
      </c>
      <c r="K70" s="14" t="e">
        <f>IF(AD70=0,NA(),ROUND(AF70,PREFERENCES!$D$6))</f>
        <v>#N/A</v>
      </c>
      <c r="L70" s="14" t="e">
        <f>IF(J70=0,NA(),ROUND(AF70/J70,PREFERENCES!$D$7))</f>
        <v>#N/A</v>
      </c>
      <c r="M70" s="17" t="e">
        <f t="shared" si="16"/>
        <v>#N/A</v>
      </c>
      <c r="N70" s="14" t="e">
        <f>ROUND(IF($B$6=0,NA(),AF70/$B$6),PREFERENCES!$D$8)</f>
        <v>#N/A</v>
      </c>
      <c r="O70" s="14" t="e">
        <f>ROUND(IF(OR(K70=0,$B$6=0),NA(),$B$6/K70),PREFERENCES!$D$9)</f>
        <v>#N/A</v>
      </c>
      <c r="P70" s="14" t="e">
        <f>ROUND(IF(OR(K70=0,$B$6=0),NA(),$B$6/K70*100),PREFERENCES!$D$10)</f>
        <v>#N/A</v>
      </c>
      <c r="Q70" s="16" t="e">
        <f>IF((AF70*CHARACTERIZE!$I$3)=0,0,CEILING(CHARACTERIZE!$E$3/(AF70*CHARACTERIZE!$I$3),1)*$B$7)</f>
        <v>#N/A</v>
      </c>
      <c r="R70" s="17" t="e">
        <f>ROUND(Q70*E70*AG70/CHARACTERIZE!$M$3/$B$7, PREFERENCES!$D$5)</f>
        <v>#N/A</v>
      </c>
      <c r="S70" s="16" t="e">
        <f>ROUND(Q70*AF70*CHARACTERIZE!$I$3/$B$7,PREFERENCES!$D$6)</f>
        <v>#N/A</v>
      </c>
      <c r="T70" s="18" t="e">
        <f>ROUND(S70/Q70,PREFERENCES!$D$6)</f>
        <v>#N/A</v>
      </c>
      <c r="U70" s="15" t="e">
        <f>IF(R70=0,0,ROUND((AF70*CHARACTERIZE!$I$3)/(E70*AG70/CHARACTERIZE!$M$3),PREFERENCES!$D$7))</f>
        <v>#N/A</v>
      </c>
      <c r="V70" s="19" t="e">
        <f t="shared" si="17"/>
        <v>#N/A</v>
      </c>
      <c r="W70" s="15" t="e">
        <f t="shared" si="13"/>
        <v>#N/A</v>
      </c>
      <c r="X70" s="15" t="e">
        <f t="shared" si="14"/>
        <v>#N/A</v>
      </c>
      <c r="Y70" s="23" t="e">
        <f t="shared" si="18"/>
        <v>#N/A</v>
      </c>
      <c r="Z70" s="15" t="e">
        <f t="shared" si="19"/>
        <v>#N/A</v>
      </c>
      <c r="AA70" s="15" t="e">
        <f t="shared" si="20"/>
        <v>#N/A</v>
      </c>
      <c r="AB70" s="22"/>
      <c r="AC70" s="4"/>
      <c r="AD70" s="3">
        <f t="shared" si="22"/>
        <v>0</v>
      </c>
      <c r="AE70" s="3" t="e">
        <f t="shared" si="23"/>
        <v>#N/A</v>
      </c>
      <c r="AF70" t="e">
        <f t="shared" si="24"/>
        <v>#N/A</v>
      </c>
      <c r="AG70" t="e">
        <f t="shared" si="25"/>
        <v>#N/A</v>
      </c>
    </row>
    <row r="71" spans="4:33">
      <c r="D71">
        <v>68</v>
      </c>
      <c r="E71">
        <v>0.25</v>
      </c>
      <c r="F71" s="17">
        <f t="shared" si="21"/>
        <v>0</v>
      </c>
      <c r="G71" s="17">
        <f t="shared" si="15"/>
        <v>0</v>
      </c>
      <c r="I71" s="14" t="e">
        <f>IF(AD71=0,NA(),ROUND(AG71,PREFERENCES!$D$4))</f>
        <v>#N/A</v>
      </c>
      <c r="J71" s="14" t="e">
        <f>ROUND(E71*AG71,PREFERENCES!$D$5)</f>
        <v>#N/A</v>
      </c>
      <c r="K71" s="14" t="e">
        <f>IF(AD71=0,NA(),ROUND(AF71,PREFERENCES!$D$6))</f>
        <v>#N/A</v>
      </c>
      <c r="L71" s="14" t="e">
        <f>IF(J71=0,NA(),ROUND(AF71/J71,PREFERENCES!$D$7))</f>
        <v>#N/A</v>
      </c>
      <c r="M71" s="17" t="e">
        <f t="shared" si="16"/>
        <v>#N/A</v>
      </c>
      <c r="N71" s="14" t="e">
        <f>ROUND(IF($B$6=0,NA(),AF71/$B$6),PREFERENCES!$D$8)</f>
        <v>#N/A</v>
      </c>
      <c r="O71" s="14" t="e">
        <f>ROUND(IF(OR(K71=0,$B$6=0),NA(),$B$6/K71),PREFERENCES!$D$9)</f>
        <v>#N/A</v>
      </c>
      <c r="P71" s="14" t="e">
        <f>ROUND(IF(OR(K71=0,$B$6=0),NA(),$B$6/K71*100),PREFERENCES!$D$10)</f>
        <v>#N/A</v>
      </c>
      <c r="Q71" s="16" t="e">
        <f>IF((AF71*CHARACTERIZE!$I$3)=0,0,CEILING(CHARACTERIZE!$E$3/(AF71*CHARACTERIZE!$I$3),1)*$B$7)</f>
        <v>#N/A</v>
      </c>
      <c r="R71" s="17" t="e">
        <f>ROUND(Q71*E71*AG71/CHARACTERIZE!$M$3/$B$7, PREFERENCES!$D$5)</f>
        <v>#N/A</v>
      </c>
      <c r="S71" s="16" t="e">
        <f>ROUND(Q71*AF71*CHARACTERIZE!$I$3/$B$7,PREFERENCES!$D$6)</f>
        <v>#N/A</v>
      </c>
      <c r="T71" s="18" t="e">
        <f>ROUND(S71/Q71,PREFERENCES!$D$6)</f>
        <v>#N/A</v>
      </c>
      <c r="U71" s="15" t="e">
        <f>IF(R71=0,0,ROUND((AF71*CHARACTERIZE!$I$3)/(E71*AG71/CHARACTERIZE!$M$3),PREFERENCES!$D$7))</f>
        <v>#N/A</v>
      </c>
      <c r="V71" s="19" t="e">
        <f t="shared" si="17"/>
        <v>#N/A</v>
      </c>
      <c r="W71" s="15" t="e">
        <f t="shared" si="13"/>
        <v>#N/A</v>
      </c>
      <c r="X71" s="15" t="e">
        <f t="shared" si="14"/>
        <v>#N/A</v>
      </c>
      <c r="Y71" s="23" t="e">
        <f t="shared" si="18"/>
        <v>#N/A</v>
      </c>
      <c r="Z71" s="15" t="e">
        <f t="shared" si="19"/>
        <v>#N/A</v>
      </c>
      <c r="AA71" s="15" t="e">
        <f t="shared" si="20"/>
        <v>#N/A</v>
      </c>
      <c r="AB71" s="22"/>
      <c r="AC71" s="4"/>
      <c r="AD71" s="3">
        <f t="shared" si="22"/>
        <v>0</v>
      </c>
      <c r="AE71" s="3" t="e">
        <f t="shared" si="23"/>
        <v>#N/A</v>
      </c>
      <c r="AF71" t="e">
        <f t="shared" si="24"/>
        <v>#N/A</v>
      </c>
      <c r="AG71" t="e">
        <f t="shared" si="25"/>
        <v>#N/A</v>
      </c>
    </row>
    <row r="72" spans="4:33">
      <c r="D72">
        <v>69</v>
      </c>
      <c r="E72">
        <v>0.26</v>
      </c>
      <c r="F72" s="17">
        <f t="shared" si="21"/>
        <v>0</v>
      </c>
      <c r="G72" s="17">
        <f t="shared" si="15"/>
        <v>0</v>
      </c>
      <c r="I72" s="14" t="e">
        <f>IF(AD72=0,NA(),ROUND(AG72,PREFERENCES!$D$4))</f>
        <v>#N/A</v>
      </c>
      <c r="J72" s="14" t="e">
        <f>ROUND(E72*AG72,PREFERENCES!$D$5)</f>
        <v>#N/A</v>
      </c>
      <c r="K72" s="14" t="e">
        <f>IF(AD72=0,NA(),ROUND(AF72,PREFERENCES!$D$6))</f>
        <v>#N/A</v>
      </c>
      <c r="L72" s="14" t="e">
        <f>IF(J72=0,NA(),ROUND(AF72/J72,PREFERENCES!$D$7))</f>
        <v>#N/A</v>
      </c>
      <c r="M72" s="17" t="e">
        <f t="shared" si="16"/>
        <v>#N/A</v>
      </c>
      <c r="N72" s="14" t="e">
        <f>ROUND(IF($B$6=0,NA(),AF72/$B$6),PREFERENCES!$D$8)</f>
        <v>#N/A</v>
      </c>
      <c r="O72" s="14" t="e">
        <f>ROUND(IF(OR(K72=0,$B$6=0),NA(),$B$6/K72),PREFERENCES!$D$9)</f>
        <v>#N/A</v>
      </c>
      <c r="P72" s="14" t="e">
        <f>ROUND(IF(OR(K72=0,$B$6=0),NA(),$B$6/K72*100),PREFERENCES!$D$10)</f>
        <v>#N/A</v>
      </c>
      <c r="Q72" s="16" t="e">
        <f>IF((AF72*CHARACTERIZE!$I$3)=0,0,CEILING(CHARACTERIZE!$E$3/(AF72*CHARACTERIZE!$I$3),1)*$B$7)</f>
        <v>#N/A</v>
      </c>
      <c r="R72" s="17" t="e">
        <f>ROUND(Q72*E72*AG72/CHARACTERIZE!$M$3/$B$7, PREFERENCES!$D$5)</f>
        <v>#N/A</v>
      </c>
      <c r="S72" s="16" t="e">
        <f>ROUND(Q72*AF72*CHARACTERIZE!$I$3/$B$7,PREFERENCES!$D$6)</f>
        <v>#N/A</v>
      </c>
      <c r="T72" s="18" t="e">
        <f>ROUND(S72/Q72,PREFERENCES!$D$6)</f>
        <v>#N/A</v>
      </c>
      <c r="U72" s="15" t="e">
        <f>IF(R72=0,0,ROUND((AF72*CHARACTERIZE!$I$3)/(E72*AG72/CHARACTERIZE!$M$3),PREFERENCES!$D$7))</f>
        <v>#N/A</v>
      </c>
      <c r="V72" s="19" t="e">
        <f t="shared" si="17"/>
        <v>#N/A</v>
      </c>
      <c r="W72" s="15" t="e">
        <f t="shared" si="13"/>
        <v>#N/A</v>
      </c>
      <c r="X72" s="15" t="e">
        <f t="shared" si="14"/>
        <v>#N/A</v>
      </c>
      <c r="Y72" s="23" t="e">
        <f t="shared" si="18"/>
        <v>#N/A</v>
      </c>
      <c r="Z72" s="15" t="e">
        <f t="shared" si="19"/>
        <v>#N/A</v>
      </c>
      <c r="AA72" s="15" t="e">
        <f t="shared" si="20"/>
        <v>#N/A</v>
      </c>
      <c r="AB72" s="22"/>
      <c r="AC72" s="4"/>
      <c r="AD72" s="3">
        <f t="shared" si="22"/>
        <v>0</v>
      </c>
      <c r="AE72" s="3" t="e">
        <f t="shared" si="23"/>
        <v>#N/A</v>
      </c>
      <c r="AF72" t="e">
        <f t="shared" si="24"/>
        <v>#N/A</v>
      </c>
      <c r="AG72" t="e">
        <f t="shared" si="25"/>
        <v>#N/A</v>
      </c>
    </row>
    <row r="73" spans="4:33">
      <c r="D73">
        <v>70</v>
      </c>
      <c r="E73">
        <v>0.27</v>
      </c>
      <c r="F73" s="17">
        <f t="shared" si="21"/>
        <v>0</v>
      </c>
      <c r="G73" s="17">
        <f t="shared" si="15"/>
        <v>0</v>
      </c>
      <c r="I73" s="14" t="e">
        <f>IF(AD73=0,NA(),ROUND(AG73,PREFERENCES!$D$4))</f>
        <v>#N/A</v>
      </c>
      <c r="J73" s="14" t="e">
        <f>ROUND(E73*AG73,PREFERENCES!$D$5)</f>
        <v>#N/A</v>
      </c>
      <c r="K73" s="14" t="e">
        <f>IF(AD73=0,NA(),ROUND(AF73,PREFERENCES!$D$6))</f>
        <v>#N/A</v>
      </c>
      <c r="L73" s="14" t="e">
        <f>IF(J73=0,NA(),ROUND(AF73/J73,PREFERENCES!$D$7))</f>
        <v>#N/A</v>
      </c>
      <c r="M73" s="17" t="e">
        <f t="shared" si="16"/>
        <v>#N/A</v>
      </c>
      <c r="N73" s="14" t="e">
        <f>ROUND(IF($B$6=0,NA(),AF73/$B$6),PREFERENCES!$D$8)</f>
        <v>#N/A</v>
      </c>
      <c r="O73" s="14" t="e">
        <f>ROUND(IF(OR(K73=0,$B$6=0),NA(),$B$6/K73),PREFERENCES!$D$9)</f>
        <v>#N/A</v>
      </c>
      <c r="P73" s="14" t="e">
        <f>ROUND(IF(OR(K73=0,$B$6=0),NA(),$B$6/K73*100),PREFERENCES!$D$10)</f>
        <v>#N/A</v>
      </c>
      <c r="Q73" s="16" t="e">
        <f>IF((AF73*CHARACTERIZE!$I$3)=0,0,CEILING(CHARACTERIZE!$E$3/(AF73*CHARACTERIZE!$I$3),1)*$B$7)</f>
        <v>#N/A</v>
      </c>
      <c r="R73" s="17" t="e">
        <f>ROUND(Q73*E73*AG73/CHARACTERIZE!$M$3/$B$7, PREFERENCES!$D$5)</f>
        <v>#N/A</v>
      </c>
      <c r="S73" s="16" t="e">
        <f>ROUND(Q73*AF73*CHARACTERIZE!$I$3/$B$7,PREFERENCES!$D$6)</f>
        <v>#N/A</v>
      </c>
      <c r="T73" s="18" t="e">
        <f>ROUND(S73/Q73,PREFERENCES!$D$6)</f>
        <v>#N/A</v>
      </c>
      <c r="U73" s="15" t="e">
        <f>IF(R73=0,0,ROUND((AF73*CHARACTERIZE!$I$3)/(E73*AG73/CHARACTERIZE!$M$3),PREFERENCES!$D$7))</f>
        <v>#N/A</v>
      </c>
      <c r="V73" s="19" t="e">
        <f t="shared" si="17"/>
        <v>#N/A</v>
      </c>
      <c r="W73" s="15" t="e">
        <f t="shared" si="13"/>
        <v>#N/A</v>
      </c>
      <c r="X73" s="15" t="e">
        <f t="shared" si="14"/>
        <v>#N/A</v>
      </c>
      <c r="Y73" s="23" t="e">
        <f t="shared" si="18"/>
        <v>#N/A</v>
      </c>
      <c r="Z73" s="15" t="e">
        <f t="shared" si="19"/>
        <v>#N/A</v>
      </c>
      <c r="AA73" s="15" t="e">
        <f t="shared" si="20"/>
        <v>#N/A</v>
      </c>
      <c r="AB73" s="22"/>
      <c r="AC73" s="4"/>
      <c r="AD73" s="3">
        <f t="shared" si="22"/>
        <v>0</v>
      </c>
      <c r="AE73" s="3" t="e">
        <f t="shared" si="23"/>
        <v>#N/A</v>
      </c>
      <c r="AF73" t="e">
        <f t="shared" si="24"/>
        <v>#N/A</v>
      </c>
      <c r="AG73" t="e">
        <f t="shared" si="25"/>
        <v>#N/A</v>
      </c>
    </row>
    <row r="74" spans="4:33">
      <c r="D74">
        <v>71</v>
      </c>
      <c r="E74">
        <v>0.28000000000000003</v>
      </c>
      <c r="F74" s="17">
        <f t="shared" si="21"/>
        <v>0</v>
      </c>
      <c r="G74" s="17">
        <f t="shared" si="15"/>
        <v>0</v>
      </c>
      <c r="I74" s="14" t="e">
        <f>IF(AD74=0,NA(),ROUND(AG74,PREFERENCES!$D$4))</f>
        <v>#N/A</v>
      </c>
      <c r="J74" s="14" t="e">
        <f>ROUND(E74*AG74,PREFERENCES!$D$5)</f>
        <v>#N/A</v>
      </c>
      <c r="K74" s="14" t="e">
        <f>IF(AD74=0,NA(),ROUND(AF74,PREFERENCES!$D$6))</f>
        <v>#N/A</v>
      </c>
      <c r="L74" s="14" t="e">
        <f>IF(J74=0,NA(),ROUND(AF74/J74,PREFERENCES!$D$7))</f>
        <v>#N/A</v>
      </c>
      <c r="M74" s="17" t="e">
        <f t="shared" si="16"/>
        <v>#N/A</v>
      </c>
      <c r="N74" s="14" t="e">
        <f>ROUND(IF($B$6=0,NA(),AF74/$B$6),PREFERENCES!$D$8)</f>
        <v>#N/A</v>
      </c>
      <c r="O74" s="14" t="e">
        <f>ROUND(IF(OR(K74=0,$B$6=0),NA(),$B$6/K74),PREFERENCES!$D$9)</f>
        <v>#N/A</v>
      </c>
      <c r="P74" s="14" t="e">
        <f>ROUND(IF(OR(K74=0,$B$6=0),NA(),$B$6/K74*100),PREFERENCES!$D$10)</f>
        <v>#N/A</v>
      </c>
      <c r="Q74" s="16" t="e">
        <f>IF((AF74*CHARACTERIZE!$I$3)=0,0,CEILING(CHARACTERIZE!$E$3/(AF74*CHARACTERIZE!$I$3),1)*$B$7)</f>
        <v>#N/A</v>
      </c>
      <c r="R74" s="17" t="e">
        <f>ROUND(Q74*E74*AG74/CHARACTERIZE!$M$3/$B$7, PREFERENCES!$D$5)</f>
        <v>#N/A</v>
      </c>
      <c r="S74" s="16" t="e">
        <f>ROUND(Q74*AF74*CHARACTERIZE!$I$3/$B$7,PREFERENCES!$D$6)</f>
        <v>#N/A</v>
      </c>
      <c r="T74" s="18" t="e">
        <f>ROUND(S74/Q74,PREFERENCES!$D$6)</f>
        <v>#N/A</v>
      </c>
      <c r="U74" s="15" t="e">
        <f>IF(R74=0,0,ROUND((AF74*CHARACTERIZE!$I$3)/(E74*AG74/CHARACTERIZE!$M$3),PREFERENCES!$D$7))</f>
        <v>#N/A</v>
      </c>
      <c r="V74" s="19" t="e">
        <f t="shared" si="17"/>
        <v>#N/A</v>
      </c>
      <c r="W74" s="15" t="e">
        <f t="shared" si="13"/>
        <v>#N/A</v>
      </c>
      <c r="X74" s="15" t="e">
        <f t="shared" si="14"/>
        <v>#N/A</v>
      </c>
      <c r="Y74" s="23" t="e">
        <f t="shared" si="18"/>
        <v>#N/A</v>
      </c>
      <c r="Z74" s="15" t="e">
        <f t="shared" si="19"/>
        <v>#N/A</v>
      </c>
      <c r="AA74" s="15" t="e">
        <f t="shared" si="20"/>
        <v>#N/A</v>
      </c>
      <c r="AB74" s="22"/>
      <c r="AC74" s="4"/>
      <c r="AD74" s="3">
        <f t="shared" si="22"/>
        <v>0</v>
      </c>
      <c r="AE74" s="3" t="e">
        <f t="shared" si="23"/>
        <v>#N/A</v>
      </c>
      <c r="AF74" t="e">
        <f t="shared" si="24"/>
        <v>#N/A</v>
      </c>
      <c r="AG74" t="e">
        <f t="shared" si="25"/>
        <v>#N/A</v>
      </c>
    </row>
    <row r="75" spans="4:33">
      <c r="D75">
        <v>72</v>
      </c>
      <c r="E75" s="3">
        <v>0.28999999999999998</v>
      </c>
      <c r="F75" s="17">
        <f t="shared" si="21"/>
        <v>0</v>
      </c>
      <c r="G75" s="17">
        <f t="shared" si="15"/>
        <v>0</v>
      </c>
      <c r="I75" s="14" t="e">
        <f>IF(AD75=0,NA(),ROUND(AG75,PREFERENCES!$D$4))</f>
        <v>#N/A</v>
      </c>
      <c r="J75" s="14" t="e">
        <f>ROUND(E75*AG75,PREFERENCES!$D$5)</f>
        <v>#N/A</v>
      </c>
      <c r="K75" s="14" t="e">
        <f>IF(AD75=0,NA(),ROUND(AF75,PREFERENCES!$D$6))</f>
        <v>#N/A</v>
      </c>
      <c r="L75" s="14" t="e">
        <f>IF(J75=0,NA(),ROUND(AF75/J75,PREFERENCES!$D$7))</f>
        <v>#N/A</v>
      </c>
      <c r="M75" s="17" t="e">
        <f t="shared" si="16"/>
        <v>#N/A</v>
      </c>
      <c r="N75" s="14" t="e">
        <f>ROUND(IF($B$6=0,NA(),AF75/$B$6),PREFERENCES!$D$8)</f>
        <v>#N/A</v>
      </c>
      <c r="O75" s="14" t="e">
        <f>ROUND(IF(OR(K75=0,$B$6=0),NA(),$B$6/K75),PREFERENCES!$D$9)</f>
        <v>#N/A</v>
      </c>
      <c r="P75" s="14" t="e">
        <f>ROUND(IF(OR(K75=0,$B$6=0),NA(),$B$6/K75*100),PREFERENCES!$D$10)</f>
        <v>#N/A</v>
      </c>
      <c r="Q75" s="16" t="e">
        <f>IF((AF75*CHARACTERIZE!$I$3)=0,0,CEILING(CHARACTERIZE!$E$3/(AF75*CHARACTERIZE!$I$3),1)*$B$7)</f>
        <v>#N/A</v>
      </c>
      <c r="R75" s="17" t="e">
        <f>ROUND(Q75*E75*AG75/CHARACTERIZE!$M$3/$B$7, PREFERENCES!$D$5)</f>
        <v>#N/A</v>
      </c>
      <c r="S75" s="16" t="e">
        <f>ROUND(Q75*AF75*CHARACTERIZE!$I$3/$B$7,PREFERENCES!$D$6)</f>
        <v>#N/A</v>
      </c>
      <c r="T75" s="18" t="e">
        <f>ROUND(S75/Q75,PREFERENCES!$D$6)</f>
        <v>#N/A</v>
      </c>
      <c r="U75" s="15" t="e">
        <f>IF(R75=0,0,ROUND((AF75*CHARACTERIZE!$I$3)/(E75*AG75/CHARACTERIZE!$M$3),PREFERENCES!$D$7))</f>
        <v>#N/A</v>
      </c>
      <c r="V75" s="19" t="e">
        <f t="shared" si="17"/>
        <v>#N/A</v>
      </c>
      <c r="W75" s="15" t="e">
        <f t="shared" si="13"/>
        <v>#N/A</v>
      </c>
      <c r="X75" s="15" t="e">
        <f t="shared" si="14"/>
        <v>#N/A</v>
      </c>
      <c r="Y75" s="23" t="e">
        <f t="shared" si="18"/>
        <v>#N/A</v>
      </c>
      <c r="Z75" s="15" t="e">
        <f t="shared" si="19"/>
        <v>#N/A</v>
      </c>
      <c r="AA75" s="15" t="e">
        <f t="shared" si="20"/>
        <v>#N/A</v>
      </c>
      <c r="AB75" s="22"/>
      <c r="AC75" s="4"/>
      <c r="AD75" s="3">
        <f t="shared" si="22"/>
        <v>0</v>
      </c>
      <c r="AE75" s="3" t="e">
        <f t="shared" si="23"/>
        <v>#N/A</v>
      </c>
      <c r="AF75" t="e">
        <f t="shared" si="24"/>
        <v>#N/A</v>
      </c>
      <c r="AG75" t="e">
        <f t="shared" si="25"/>
        <v>#N/A</v>
      </c>
    </row>
    <row r="76" spans="4:33">
      <c r="D76">
        <v>73</v>
      </c>
      <c r="E76" s="3">
        <v>0.3</v>
      </c>
      <c r="F76" s="17">
        <f t="shared" si="21"/>
        <v>0</v>
      </c>
      <c r="G76" s="17">
        <f t="shared" si="15"/>
        <v>0</v>
      </c>
      <c r="I76" s="14" t="e">
        <f>IF(AD76=0,NA(),ROUND(AG76,PREFERENCES!$D$4))</f>
        <v>#N/A</v>
      </c>
      <c r="J76" s="14" t="e">
        <f>ROUND(E76*AG76,PREFERENCES!$D$5)</f>
        <v>#N/A</v>
      </c>
      <c r="K76" s="14" t="e">
        <f>IF(AD76=0,NA(),ROUND(AF76,PREFERENCES!$D$6))</f>
        <v>#N/A</v>
      </c>
      <c r="L76" s="14" t="e">
        <f>IF(J76=0,NA(),ROUND(AF76/J76,PREFERENCES!$D$7))</f>
        <v>#N/A</v>
      </c>
      <c r="M76" s="17" t="e">
        <f t="shared" si="16"/>
        <v>#N/A</v>
      </c>
      <c r="N76" s="14" t="e">
        <f>ROUND(IF($B$6=0,NA(),AF76/$B$6),PREFERENCES!$D$8)</f>
        <v>#N/A</v>
      </c>
      <c r="O76" s="14" t="e">
        <f>ROUND(IF(OR(K76=0,$B$6=0),NA(),$B$6/K76),PREFERENCES!$D$9)</f>
        <v>#N/A</v>
      </c>
      <c r="P76" s="14" t="e">
        <f>ROUND(IF(OR(K76=0,$B$6=0),NA(),$B$6/K76*100),PREFERENCES!$D$10)</f>
        <v>#N/A</v>
      </c>
      <c r="Q76" s="16" t="e">
        <f>IF((AF76*CHARACTERIZE!$I$3)=0,0,CEILING(CHARACTERIZE!$E$3/(AF76*CHARACTERIZE!$I$3),1)*$B$7)</f>
        <v>#N/A</v>
      </c>
      <c r="R76" s="17" t="e">
        <f>ROUND(Q76*E76*AG76/CHARACTERIZE!$M$3/$B$7, PREFERENCES!$D$5)</f>
        <v>#N/A</v>
      </c>
      <c r="S76" s="16" t="e">
        <f>ROUND(Q76*AF76*CHARACTERIZE!$I$3/$B$7,PREFERENCES!$D$6)</f>
        <v>#N/A</v>
      </c>
      <c r="T76" s="18" t="e">
        <f>ROUND(S76/Q76,PREFERENCES!$D$6)</f>
        <v>#N/A</v>
      </c>
      <c r="U76" s="15" t="e">
        <f>IF(R76=0,0,ROUND((AF76*CHARACTERIZE!$I$3)/(E76*AG76/CHARACTERIZE!$M$3),PREFERENCES!$D$7))</f>
        <v>#N/A</v>
      </c>
      <c r="V76" s="19" t="e">
        <f t="shared" si="17"/>
        <v>#N/A</v>
      </c>
      <c r="W76" s="15" t="e">
        <f t="shared" si="13"/>
        <v>#N/A</v>
      </c>
      <c r="X76" s="15" t="e">
        <f t="shared" si="14"/>
        <v>#N/A</v>
      </c>
      <c r="Y76" s="23" t="e">
        <f t="shared" si="18"/>
        <v>#N/A</v>
      </c>
      <c r="Z76" s="15" t="e">
        <f t="shared" si="19"/>
        <v>#N/A</v>
      </c>
      <c r="AA76" s="15" t="e">
        <f t="shared" si="20"/>
        <v>#N/A</v>
      </c>
      <c r="AB76" s="22"/>
      <c r="AC76" s="4"/>
      <c r="AD76" s="3">
        <f t="shared" si="22"/>
        <v>0</v>
      </c>
      <c r="AE76" s="3" t="e">
        <f t="shared" si="23"/>
        <v>#N/A</v>
      </c>
      <c r="AF76" t="e">
        <f t="shared" si="24"/>
        <v>#N/A</v>
      </c>
      <c r="AG76" t="e">
        <f t="shared" si="25"/>
        <v>#N/A</v>
      </c>
    </row>
    <row r="77" spans="4:33">
      <c r="D77">
        <v>74</v>
      </c>
      <c r="E77" s="3">
        <v>0.31</v>
      </c>
      <c r="F77" s="17">
        <f t="shared" si="21"/>
        <v>0</v>
      </c>
      <c r="G77" s="17">
        <f t="shared" si="15"/>
        <v>0</v>
      </c>
      <c r="I77" s="14" t="e">
        <f>IF(AD77=0,NA(),ROUND(AG77,PREFERENCES!$D$4))</f>
        <v>#N/A</v>
      </c>
      <c r="J77" s="14" t="e">
        <f>ROUND(E77*AG77,PREFERENCES!$D$5)</f>
        <v>#N/A</v>
      </c>
      <c r="K77" s="14" t="e">
        <f>IF(AD77=0,NA(),ROUND(AF77,PREFERENCES!$D$6))</f>
        <v>#N/A</v>
      </c>
      <c r="L77" s="14" t="e">
        <f>IF(J77=0,NA(),ROUND(AF77/J77,PREFERENCES!$D$7))</f>
        <v>#N/A</v>
      </c>
      <c r="M77" s="17" t="e">
        <f t="shared" si="16"/>
        <v>#N/A</v>
      </c>
      <c r="N77" s="14" t="e">
        <f>ROUND(IF($B$6=0,NA(),AF77/$B$6),PREFERENCES!$D$8)</f>
        <v>#N/A</v>
      </c>
      <c r="O77" s="14" t="e">
        <f>ROUND(IF(OR(K77=0,$B$6=0),NA(),$B$6/K77),PREFERENCES!$D$9)</f>
        <v>#N/A</v>
      </c>
      <c r="P77" s="14" t="e">
        <f>ROUND(IF(OR(K77=0,$B$6=0),NA(),$B$6/K77*100),PREFERENCES!$D$10)</f>
        <v>#N/A</v>
      </c>
      <c r="Q77" s="16" t="e">
        <f>IF((AF77*CHARACTERIZE!$I$3)=0,0,CEILING(CHARACTERIZE!$E$3/(AF77*CHARACTERIZE!$I$3),1)*$B$7)</f>
        <v>#N/A</v>
      </c>
      <c r="R77" s="17" t="e">
        <f>ROUND(Q77*E77*AG77/CHARACTERIZE!$M$3/$B$7, PREFERENCES!$D$5)</f>
        <v>#N/A</v>
      </c>
      <c r="S77" s="16" t="e">
        <f>ROUND(Q77*AF77*CHARACTERIZE!$I$3/$B$7,PREFERENCES!$D$6)</f>
        <v>#N/A</v>
      </c>
      <c r="T77" s="18" t="e">
        <f>ROUND(S77/Q77,PREFERENCES!$D$6)</f>
        <v>#N/A</v>
      </c>
      <c r="U77" s="15" t="e">
        <f>IF(R77=0,0,ROUND((AF77*CHARACTERIZE!$I$3)/(E77*AG77/CHARACTERIZE!$M$3),PREFERENCES!$D$7))</f>
        <v>#N/A</v>
      </c>
      <c r="V77" s="19" t="e">
        <f t="shared" si="17"/>
        <v>#N/A</v>
      </c>
      <c r="W77" s="15" t="e">
        <f t="shared" si="13"/>
        <v>#N/A</v>
      </c>
      <c r="X77" s="15" t="e">
        <f t="shared" si="14"/>
        <v>#N/A</v>
      </c>
      <c r="Y77" s="23" t="e">
        <f t="shared" si="18"/>
        <v>#N/A</v>
      </c>
      <c r="Z77" s="15" t="e">
        <f t="shared" si="19"/>
        <v>#N/A</v>
      </c>
      <c r="AA77" s="15" t="e">
        <f t="shared" si="20"/>
        <v>#N/A</v>
      </c>
      <c r="AB77" s="22"/>
      <c r="AC77" s="4"/>
      <c r="AD77" s="3">
        <f t="shared" si="22"/>
        <v>0</v>
      </c>
      <c r="AE77" s="3" t="e">
        <f t="shared" si="23"/>
        <v>#N/A</v>
      </c>
      <c r="AF77" t="e">
        <f t="shared" si="24"/>
        <v>#N/A</v>
      </c>
      <c r="AG77" t="e">
        <f t="shared" si="25"/>
        <v>#N/A</v>
      </c>
    </row>
    <row r="78" spans="4:33">
      <c r="D78">
        <v>75</v>
      </c>
      <c r="E78" s="3">
        <v>0.32</v>
      </c>
      <c r="F78" s="17">
        <f t="shared" si="21"/>
        <v>0</v>
      </c>
      <c r="G78" s="17">
        <f t="shared" si="15"/>
        <v>0</v>
      </c>
      <c r="I78" s="14" t="e">
        <f>IF(AD78=0,NA(),ROUND(AG78,PREFERENCES!$D$4))</f>
        <v>#N/A</v>
      </c>
      <c r="J78" s="14" t="e">
        <f>ROUND(E78*AG78,PREFERENCES!$D$5)</f>
        <v>#N/A</v>
      </c>
      <c r="K78" s="14" t="e">
        <f>IF(AD78=0,NA(),ROUND(AF78,PREFERENCES!$D$6))</f>
        <v>#N/A</v>
      </c>
      <c r="L78" s="14" t="e">
        <f>IF(J78=0,NA(),ROUND(AF78/J78,PREFERENCES!$D$7))</f>
        <v>#N/A</v>
      </c>
      <c r="M78" s="17" t="e">
        <f t="shared" si="16"/>
        <v>#N/A</v>
      </c>
      <c r="N78" s="14" t="e">
        <f>ROUND(IF($B$6=0,NA(),AF78/$B$6),PREFERENCES!$D$8)</f>
        <v>#N/A</v>
      </c>
      <c r="O78" s="14" t="e">
        <f>ROUND(IF(OR(K78=0,$B$6=0),NA(),$B$6/K78),PREFERENCES!$D$9)</f>
        <v>#N/A</v>
      </c>
      <c r="P78" s="14" t="e">
        <f>ROUND(IF(OR(K78=0,$B$6=0),NA(),$B$6/K78*100),PREFERENCES!$D$10)</f>
        <v>#N/A</v>
      </c>
      <c r="Q78" s="16" t="e">
        <f>IF((AF78*CHARACTERIZE!$I$3)=0,0,CEILING(CHARACTERIZE!$E$3/(AF78*CHARACTERIZE!$I$3),1)*$B$7)</f>
        <v>#N/A</v>
      </c>
      <c r="R78" s="17" t="e">
        <f>ROUND(Q78*E78*AG78/CHARACTERIZE!$M$3/$B$7, PREFERENCES!$D$5)</f>
        <v>#N/A</v>
      </c>
      <c r="S78" s="16" t="e">
        <f>ROUND(Q78*AF78*CHARACTERIZE!$I$3/$B$7,PREFERENCES!$D$6)</f>
        <v>#N/A</v>
      </c>
      <c r="T78" s="18" t="e">
        <f>ROUND(S78/Q78,PREFERENCES!$D$6)</f>
        <v>#N/A</v>
      </c>
      <c r="U78" s="15" t="e">
        <f>IF(R78=0,0,ROUND((AF78*CHARACTERIZE!$I$3)/(E78*AG78/CHARACTERIZE!$M$3),PREFERENCES!$D$7))</f>
        <v>#N/A</v>
      </c>
      <c r="V78" s="19" t="e">
        <f t="shared" si="17"/>
        <v>#N/A</v>
      </c>
      <c r="W78" s="15" t="e">
        <f t="shared" si="13"/>
        <v>#N/A</v>
      </c>
      <c r="X78" s="15" t="e">
        <f t="shared" si="14"/>
        <v>#N/A</v>
      </c>
      <c r="Y78" s="23" t="e">
        <f t="shared" si="18"/>
        <v>#N/A</v>
      </c>
      <c r="Z78" s="15" t="e">
        <f t="shared" si="19"/>
        <v>#N/A</v>
      </c>
      <c r="AA78" s="15" t="e">
        <f t="shared" si="20"/>
        <v>#N/A</v>
      </c>
      <c r="AB78" s="22"/>
      <c r="AC78" s="4"/>
      <c r="AD78" s="3">
        <f t="shared" si="22"/>
        <v>0</v>
      </c>
      <c r="AE78" s="3" t="e">
        <f t="shared" si="23"/>
        <v>#N/A</v>
      </c>
      <c r="AF78" t="e">
        <f t="shared" si="24"/>
        <v>#N/A</v>
      </c>
      <c r="AG78" t="e">
        <f t="shared" si="25"/>
        <v>#N/A</v>
      </c>
    </row>
    <row r="79" spans="4:33">
      <c r="D79">
        <v>76</v>
      </c>
      <c r="E79" s="3">
        <v>0.33</v>
      </c>
      <c r="F79" s="17">
        <f t="shared" si="21"/>
        <v>0</v>
      </c>
      <c r="G79" s="17">
        <f t="shared" si="15"/>
        <v>0</v>
      </c>
      <c r="I79" s="14" t="e">
        <f>IF(AD79=0,NA(),ROUND(AG79,PREFERENCES!$D$4))</f>
        <v>#N/A</v>
      </c>
      <c r="J79" s="14" t="e">
        <f>ROUND(E79*AG79,PREFERENCES!$D$5)</f>
        <v>#N/A</v>
      </c>
      <c r="K79" s="14" t="e">
        <f>IF(AD79=0,NA(),ROUND(AF79,PREFERENCES!$D$6))</f>
        <v>#N/A</v>
      </c>
      <c r="L79" s="14" t="e">
        <f>IF(J79=0,NA(),ROUND(AF79/J79,PREFERENCES!$D$7))</f>
        <v>#N/A</v>
      </c>
      <c r="M79" s="17" t="e">
        <f t="shared" si="16"/>
        <v>#N/A</v>
      </c>
      <c r="N79" s="14" t="e">
        <f>ROUND(IF($B$6=0,NA(),AF79/$B$6),PREFERENCES!$D$8)</f>
        <v>#N/A</v>
      </c>
      <c r="O79" s="14" t="e">
        <f>ROUND(IF(OR(K79=0,$B$6=0),NA(),$B$6/K79),PREFERENCES!$D$9)</f>
        <v>#N/A</v>
      </c>
      <c r="P79" s="14" t="e">
        <f>ROUND(IF(OR(K79=0,$B$6=0),NA(),$B$6/K79*100),PREFERENCES!$D$10)</f>
        <v>#N/A</v>
      </c>
      <c r="Q79" s="16" t="e">
        <f>IF((AF79*CHARACTERIZE!$I$3)=0,0,CEILING(CHARACTERIZE!$E$3/(AF79*CHARACTERIZE!$I$3),1)*$B$7)</f>
        <v>#N/A</v>
      </c>
      <c r="R79" s="17" t="e">
        <f>ROUND(Q79*E79*AG79/CHARACTERIZE!$M$3/$B$7, PREFERENCES!$D$5)</f>
        <v>#N/A</v>
      </c>
      <c r="S79" s="16" t="e">
        <f>ROUND(Q79*AF79*CHARACTERIZE!$I$3/$B$7,PREFERENCES!$D$6)</f>
        <v>#N/A</v>
      </c>
      <c r="T79" s="18" t="e">
        <f>ROUND(S79/Q79,PREFERENCES!$D$6)</f>
        <v>#N/A</v>
      </c>
      <c r="U79" s="15" t="e">
        <f>IF(R79=0,0,ROUND((AF79*CHARACTERIZE!$I$3)/(E79*AG79/CHARACTERIZE!$M$3),PREFERENCES!$D$7))</f>
        <v>#N/A</v>
      </c>
      <c r="V79" s="19" t="e">
        <f t="shared" si="17"/>
        <v>#N/A</v>
      </c>
      <c r="W79" s="15" t="e">
        <f t="shared" si="13"/>
        <v>#N/A</v>
      </c>
      <c r="X79" s="15" t="e">
        <f t="shared" si="14"/>
        <v>#N/A</v>
      </c>
      <c r="Y79" s="23" t="e">
        <f t="shared" si="18"/>
        <v>#N/A</v>
      </c>
      <c r="Z79" s="15" t="e">
        <f t="shared" si="19"/>
        <v>#N/A</v>
      </c>
      <c r="AA79" s="15" t="e">
        <f t="shared" si="20"/>
        <v>#N/A</v>
      </c>
      <c r="AB79" s="22"/>
      <c r="AC79" s="4"/>
      <c r="AD79" s="3">
        <f t="shared" si="22"/>
        <v>0</v>
      </c>
      <c r="AE79" s="3" t="e">
        <f t="shared" si="23"/>
        <v>#N/A</v>
      </c>
      <c r="AF79" t="e">
        <f t="shared" si="24"/>
        <v>#N/A</v>
      </c>
      <c r="AG79" t="e">
        <f t="shared" si="25"/>
        <v>#N/A</v>
      </c>
    </row>
    <row r="80" spans="4:33">
      <c r="D80">
        <v>77</v>
      </c>
      <c r="E80" s="3">
        <v>0.34</v>
      </c>
      <c r="F80" s="17">
        <f t="shared" si="21"/>
        <v>0</v>
      </c>
      <c r="G80" s="17">
        <f t="shared" si="15"/>
        <v>0</v>
      </c>
      <c r="I80" s="14" t="e">
        <f>IF(AD80=0,NA(),ROUND(AG80,PREFERENCES!$D$4))</f>
        <v>#N/A</v>
      </c>
      <c r="J80" s="14" t="e">
        <f>ROUND(E80*AG80,PREFERENCES!$D$5)</f>
        <v>#N/A</v>
      </c>
      <c r="K80" s="14" t="e">
        <f>IF(AD80=0,NA(),ROUND(AF80,PREFERENCES!$D$6))</f>
        <v>#N/A</v>
      </c>
      <c r="L80" s="14" t="e">
        <f>IF(J80=0,NA(),ROUND(AF80/J80,PREFERENCES!$D$7))</f>
        <v>#N/A</v>
      </c>
      <c r="M80" s="17" t="e">
        <f t="shared" si="16"/>
        <v>#N/A</v>
      </c>
      <c r="N80" s="14" t="e">
        <f>ROUND(IF($B$6=0,NA(),AF80/$B$6),PREFERENCES!$D$8)</f>
        <v>#N/A</v>
      </c>
      <c r="O80" s="14" t="e">
        <f>ROUND(IF(OR(K80=0,$B$6=0),NA(),$B$6/K80),PREFERENCES!$D$9)</f>
        <v>#N/A</v>
      </c>
      <c r="P80" s="14" t="e">
        <f>ROUND(IF(OR(K80=0,$B$6=0),NA(),$B$6/K80*100),PREFERENCES!$D$10)</f>
        <v>#N/A</v>
      </c>
      <c r="Q80" s="16" t="e">
        <f>IF((AF80*CHARACTERIZE!$I$3)=0,0,CEILING(CHARACTERIZE!$E$3/(AF80*CHARACTERIZE!$I$3),1)*$B$7)</f>
        <v>#N/A</v>
      </c>
      <c r="R80" s="17" t="e">
        <f>ROUND(Q80*E80*AG80/CHARACTERIZE!$M$3/$B$7, PREFERENCES!$D$5)</f>
        <v>#N/A</v>
      </c>
      <c r="S80" s="16" t="e">
        <f>ROUND(Q80*AF80*CHARACTERIZE!$I$3/$B$7,PREFERENCES!$D$6)</f>
        <v>#N/A</v>
      </c>
      <c r="T80" s="18" t="e">
        <f>ROUND(S80/Q80,PREFERENCES!$D$6)</f>
        <v>#N/A</v>
      </c>
      <c r="U80" s="15" t="e">
        <f>IF(R80=0,0,ROUND((AF80*CHARACTERIZE!$I$3)/(E80*AG80/CHARACTERIZE!$M$3),PREFERENCES!$D$7))</f>
        <v>#N/A</v>
      </c>
      <c r="V80" s="19" t="e">
        <f t="shared" si="17"/>
        <v>#N/A</v>
      </c>
      <c r="W80" s="15" t="e">
        <f t="shared" si="13"/>
        <v>#N/A</v>
      </c>
      <c r="X80" s="15" t="e">
        <f t="shared" si="14"/>
        <v>#N/A</v>
      </c>
      <c r="Y80" s="23" t="e">
        <f t="shared" si="18"/>
        <v>#N/A</v>
      </c>
      <c r="Z80" s="15" t="e">
        <f t="shared" si="19"/>
        <v>#N/A</v>
      </c>
      <c r="AA80" s="15" t="e">
        <f t="shared" si="20"/>
        <v>#N/A</v>
      </c>
      <c r="AB80" s="22"/>
      <c r="AC80" s="4"/>
      <c r="AD80" s="3">
        <f t="shared" si="22"/>
        <v>0</v>
      </c>
      <c r="AE80" s="3" t="e">
        <f t="shared" si="23"/>
        <v>#N/A</v>
      </c>
      <c r="AF80" t="e">
        <f t="shared" si="24"/>
        <v>#N/A</v>
      </c>
      <c r="AG80" t="e">
        <f t="shared" si="25"/>
        <v>#N/A</v>
      </c>
    </row>
    <row r="81" spans="4:33">
      <c r="D81">
        <v>78</v>
      </c>
      <c r="E81" s="3">
        <v>0.35</v>
      </c>
      <c r="F81" s="17">
        <f t="shared" si="21"/>
        <v>0</v>
      </c>
      <c r="G81" s="17">
        <f t="shared" si="15"/>
        <v>0</v>
      </c>
      <c r="I81" s="14" t="e">
        <f>IF(AD81=0,NA(),ROUND(AG81,PREFERENCES!$D$4))</f>
        <v>#N/A</v>
      </c>
      <c r="J81" s="14" t="e">
        <f>ROUND(E81*AG81,PREFERENCES!$D$5)</f>
        <v>#N/A</v>
      </c>
      <c r="K81" s="14" t="e">
        <f>IF(AD81=0,NA(),ROUND(AF81,PREFERENCES!$D$6))</f>
        <v>#N/A</v>
      </c>
      <c r="L81" s="14" t="e">
        <f>IF(J81=0,NA(),ROUND(AF81/J81,PREFERENCES!$D$7))</f>
        <v>#N/A</v>
      </c>
      <c r="M81" s="17" t="e">
        <f t="shared" si="16"/>
        <v>#N/A</v>
      </c>
      <c r="N81" s="14" t="e">
        <f>ROUND(IF($B$6=0,NA(),AF81/$B$6),PREFERENCES!$D$8)</f>
        <v>#N/A</v>
      </c>
      <c r="O81" s="14" t="e">
        <f>ROUND(IF(OR(K81=0,$B$6=0),NA(),$B$6/K81),PREFERENCES!$D$9)</f>
        <v>#N/A</v>
      </c>
      <c r="P81" s="14" t="e">
        <f>ROUND(IF(OR(K81=0,$B$6=0),NA(),$B$6/K81*100),PREFERENCES!$D$10)</f>
        <v>#N/A</v>
      </c>
      <c r="Q81" s="16" t="e">
        <f>IF((AF81*CHARACTERIZE!$I$3)=0,0,CEILING(CHARACTERIZE!$E$3/(AF81*CHARACTERIZE!$I$3),1)*$B$7)</f>
        <v>#N/A</v>
      </c>
      <c r="R81" s="17" t="e">
        <f>ROUND(Q81*E81*AG81/CHARACTERIZE!$M$3/$B$7, PREFERENCES!$D$5)</f>
        <v>#N/A</v>
      </c>
      <c r="S81" s="16" t="e">
        <f>ROUND(Q81*AF81*CHARACTERIZE!$I$3/$B$7,PREFERENCES!$D$6)</f>
        <v>#N/A</v>
      </c>
      <c r="T81" s="18" t="e">
        <f>ROUND(S81/Q81,PREFERENCES!$D$6)</f>
        <v>#N/A</v>
      </c>
      <c r="U81" s="15" t="e">
        <f>IF(R81=0,0,ROUND((AF81*CHARACTERIZE!$I$3)/(E81*AG81/CHARACTERIZE!$M$3),PREFERENCES!$D$7))</f>
        <v>#N/A</v>
      </c>
      <c r="V81" s="19" t="e">
        <f t="shared" si="17"/>
        <v>#N/A</v>
      </c>
      <c r="W81" s="15" t="e">
        <f t="shared" si="13"/>
        <v>#N/A</v>
      </c>
      <c r="X81" s="15" t="e">
        <f t="shared" si="14"/>
        <v>#N/A</v>
      </c>
      <c r="Y81" s="23" t="e">
        <f t="shared" si="18"/>
        <v>#N/A</v>
      </c>
      <c r="Z81" s="15" t="e">
        <f t="shared" si="19"/>
        <v>#N/A</v>
      </c>
      <c r="AA81" s="15" t="e">
        <f t="shared" si="20"/>
        <v>#N/A</v>
      </c>
      <c r="AB81" s="22"/>
      <c r="AC81" s="4"/>
      <c r="AD81" s="3">
        <f t="shared" si="22"/>
        <v>0</v>
      </c>
      <c r="AE81" s="3" t="e">
        <f t="shared" si="23"/>
        <v>#N/A</v>
      </c>
      <c r="AF81" t="e">
        <f t="shared" si="24"/>
        <v>#N/A</v>
      </c>
      <c r="AG81" t="e">
        <f t="shared" si="25"/>
        <v>#N/A</v>
      </c>
    </row>
    <row r="82" spans="4:33">
      <c r="D82">
        <v>79</v>
      </c>
      <c r="E82" s="3">
        <v>0.36</v>
      </c>
      <c r="F82" s="17">
        <f t="shared" si="21"/>
        <v>0</v>
      </c>
      <c r="G82" s="17">
        <f t="shared" si="15"/>
        <v>0</v>
      </c>
      <c r="I82" s="14" t="e">
        <f>IF(AD82=0,NA(),ROUND(AG82,PREFERENCES!$D$4))</f>
        <v>#N/A</v>
      </c>
      <c r="J82" s="14" t="e">
        <f>ROUND(E82*AG82,PREFERENCES!$D$5)</f>
        <v>#N/A</v>
      </c>
      <c r="K82" s="14" t="e">
        <f>IF(AD82=0,NA(),ROUND(AF82,PREFERENCES!$D$6))</f>
        <v>#N/A</v>
      </c>
      <c r="L82" s="14" t="e">
        <f>IF(J82=0,NA(),ROUND(AF82/J82,PREFERENCES!$D$7))</f>
        <v>#N/A</v>
      </c>
      <c r="M82" s="17" t="e">
        <f t="shared" si="16"/>
        <v>#N/A</v>
      </c>
      <c r="N82" s="14" t="e">
        <f>ROUND(IF($B$6=0,NA(),AF82/$B$6),PREFERENCES!$D$8)</f>
        <v>#N/A</v>
      </c>
      <c r="O82" s="14" t="e">
        <f>ROUND(IF(OR(K82=0,$B$6=0),NA(),$B$6/K82),PREFERENCES!$D$9)</f>
        <v>#N/A</v>
      </c>
      <c r="P82" s="14" t="e">
        <f>ROUND(IF(OR(K82=0,$B$6=0),NA(),$B$6/K82*100),PREFERENCES!$D$10)</f>
        <v>#N/A</v>
      </c>
      <c r="Q82" s="16" t="e">
        <f>IF((AF82*CHARACTERIZE!$I$3)=0,0,CEILING(CHARACTERIZE!$E$3/(AF82*CHARACTERIZE!$I$3),1)*$B$7)</f>
        <v>#N/A</v>
      </c>
      <c r="R82" s="17" t="e">
        <f>ROUND(Q82*E82*AG82/CHARACTERIZE!$M$3/$B$7, PREFERENCES!$D$5)</f>
        <v>#N/A</v>
      </c>
      <c r="S82" s="16" t="e">
        <f>ROUND(Q82*AF82*CHARACTERIZE!$I$3/$B$7,PREFERENCES!$D$6)</f>
        <v>#N/A</v>
      </c>
      <c r="T82" s="18" t="e">
        <f>ROUND(S82/Q82,PREFERENCES!$D$6)</f>
        <v>#N/A</v>
      </c>
      <c r="U82" s="15" t="e">
        <f>IF(R82=0,0,ROUND((AF82*CHARACTERIZE!$I$3)/(E82*AG82/CHARACTERIZE!$M$3),PREFERENCES!$D$7))</f>
        <v>#N/A</v>
      </c>
      <c r="V82" s="19" t="e">
        <f t="shared" si="17"/>
        <v>#N/A</v>
      </c>
      <c r="W82" s="15" t="e">
        <f t="shared" si="13"/>
        <v>#N/A</v>
      </c>
      <c r="X82" s="15" t="e">
        <f t="shared" si="14"/>
        <v>#N/A</v>
      </c>
      <c r="Y82" s="23" t="e">
        <f t="shared" si="18"/>
        <v>#N/A</v>
      </c>
      <c r="Z82" s="15" t="e">
        <f t="shared" si="19"/>
        <v>#N/A</v>
      </c>
      <c r="AA82" s="15" t="e">
        <f t="shared" si="20"/>
        <v>#N/A</v>
      </c>
      <c r="AB82" s="22"/>
      <c r="AC82" s="4"/>
      <c r="AD82" s="3">
        <f t="shared" si="22"/>
        <v>0</v>
      </c>
      <c r="AE82" s="3" t="e">
        <f t="shared" si="23"/>
        <v>#N/A</v>
      </c>
      <c r="AF82" t="e">
        <f t="shared" si="24"/>
        <v>#N/A</v>
      </c>
      <c r="AG82" t="e">
        <f t="shared" si="25"/>
        <v>#N/A</v>
      </c>
    </row>
    <row r="83" spans="4:33">
      <c r="D83">
        <v>80</v>
      </c>
      <c r="E83" s="3">
        <v>0.37</v>
      </c>
      <c r="F83" s="17">
        <f t="shared" si="21"/>
        <v>0</v>
      </c>
      <c r="G83" s="17">
        <f t="shared" si="15"/>
        <v>0</v>
      </c>
      <c r="I83" s="14" t="e">
        <f>IF(AD83=0,NA(),ROUND(AG83,PREFERENCES!$D$4))</f>
        <v>#N/A</v>
      </c>
      <c r="J83" s="14" t="e">
        <f>ROUND(E83*AG83,PREFERENCES!$D$5)</f>
        <v>#N/A</v>
      </c>
      <c r="K83" s="14" t="e">
        <f>IF(AD83=0,NA(),ROUND(AF83,PREFERENCES!$D$6))</f>
        <v>#N/A</v>
      </c>
      <c r="L83" s="14" t="e">
        <f>IF(J83=0,NA(),ROUND(AF83/J83,PREFERENCES!$D$7))</f>
        <v>#N/A</v>
      </c>
      <c r="M83" s="17" t="e">
        <f t="shared" si="16"/>
        <v>#N/A</v>
      </c>
      <c r="N83" s="14" t="e">
        <f>ROUND(IF($B$6=0,NA(),AF83/$B$6),PREFERENCES!$D$8)</f>
        <v>#N/A</v>
      </c>
      <c r="O83" s="14" t="e">
        <f>ROUND(IF(OR(K83=0,$B$6=0),NA(),$B$6/K83),PREFERENCES!$D$9)</f>
        <v>#N/A</v>
      </c>
      <c r="P83" s="14" t="e">
        <f>ROUND(IF(OR(K83=0,$B$6=0),NA(),$B$6/K83*100),PREFERENCES!$D$10)</f>
        <v>#N/A</v>
      </c>
      <c r="Q83" s="16" t="e">
        <f>IF((AF83*CHARACTERIZE!$I$3)=0,0,CEILING(CHARACTERIZE!$E$3/(AF83*CHARACTERIZE!$I$3),1)*$B$7)</f>
        <v>#N/A</v>
      </c>
      <c r="R83" s="17" t="e">
        <f>ROUND(Q83*E83*AG83/CHARACTERIZE!$M$3/$B$7, PREFERENCES!$D$5)</f>
        <v>#N/A</v>
      </c>
      <c r="S83" s="16" t="e">
        <f>ROUND(Q83*AF83*CHARACTERIZE!$I$3/$B$7,PREFERENCES!$D$6)</f>
        <v>#N/A</v>
      </c>
      <c r="T83" s="18" t="e">
        <f>ROUND(S83/Q83,PREFERENCES!$D$6)</f>
        <v>#N/A</v>
      </c>
      <c r="U83" s="15" t="e">
        <f>IF(R83=0,0,ROUND((AF83*CHARACTERIZE!$I$3)/(E83*AG83/CHARACTERIZE!$M$3),PREFERENCES!$D$7))</f>
        <v>#N/A</v>
      </c>
      <c r="V83" s="19" t="e">
        <f t="shared" si="17"/>
        <v>#N/A</v>
      </c>
      <c r="W83" s="15" t="e">
        <f t="shared" si="13"/>
        <v>#N/A</v>
      </c>
      <c r="X83" s="15" t="e">
        <f t="shared" si="14"/>
        <v>#N/A</v>
      </c>
      <c r="Y83" s="23" t="e">
        <f t="shared" si="18"/>
        <v>#N/A</v>
      </c>
      <c r="Z83" s="15" t="e">
        <f t="shared" si="19"/>
        <v>#N/A</v>
      </c>
      <c r="AA83" s="15" t="e">
        <f t="shared" si="20"/>
        <v>#N/A</v>
      </c>
      <c r="AB83" s="22"/>
      <c r="AC83" s="4"/>
      <c r="AD83" s="3">
        <f t="shared" si="22"/>
        <v>0</v>
      </c>
      <c r="AE83" s="3" t="e">
        <f t="shared" si="23"/>
        <v>#N/A</v>
      </c>
      <c r="AF83" t="e">
        <f t="shared" si="24"/>
        <v>#N/A</v>
      </c>
      <c r="AG83" t="e">
        <f t="shared" si="25"/>
        <v>#N/A</v>
      </c>
    </row>
    <row r="84" spans="4:33">
      <c r="D84">
        <v>81</v>
      </c>
      <c r="E84" s="3">
        <v>0.38</v>
      </c>
      <c r="F84" s="17">
        <f t="shared" si="21"/>
        <v>0</v>
      </c>
      <c r="G84" s="17">
        <f t="shared" si="15"/>
        <v>0</v>
      </c>
      <c r="I84" s="14" t="e">
        <f>IF(AD84=0,NA(),ROUND(AG84,PREFERENCES!$D$4))</f>
        <v>#N/A</v>
      </c>
      <c r="J84" s="14" t="e">
        <f>ROUND(E84*AG84,PREFERENCES!$D$5)</f>
        <v>#N/A</v>
      </c>
      <c r="K84" s="14" t="e">
        <f>IF(AD84=0,NA(),ROUND(AF84,PREFERENCES!$D$6))</f>
        <v>#N/A</v>
      </c>
      <c r="L84" s="14" t="e">
        <f>IF(J84=0,NA(),ROUND(AF84/J84,PREFERENCES!$D$7))</f>
        <v>#N/A</v>
      </c>
      <c r="M84" s="17" t="e">
        <f t="shared" si="16"/>
        <v>#N/A</v>
      </c>
      <c r="N84" s="14" t="e">
        <f>ROUND(IF($B$6=0,NA(),AF84/$B$6),PREFERENCES!$D$8)</f>
        <v>#N/A</v>
      </c>
      <c r="O84" s="14" t="e">
        <f>ROUND(IF(OR(K84=0,$B$6=0),NA(),$B$6/K84),PREFERENCES!$D$9)</f>
        <v>#N/A</v>
      </c>
      <c r="P84" s="14" t="e">
        <f>ROUND(IF(OR(K84=0,$B$6=0),NA(),$B$6/K84*100),PREFERENCES!$D$10)</f>
        <v>#N/A</v>
      </c>
      <c r="Q84" s="16" t="e">
        <f>IF((AF84*CHARACTERIZE!$I$3)=0,0,CEILING(CHARACTERIZE!$E$3/(AF84*CHARACTERIZE!$I$3),1)*$B$7)</f>
        <v>#N/A</v>
      </c>
      <c r="R84" s="17" t="e">
        <f>ROUND(Q84*E84*AG84/CHARACTERIZE!$M$3/$B$7, PREFERENCES!$D$5)</f>
        <v>#N/A</v>
      </c>
      <c r="S84" s="16" t="e">
        <f>ROUND(Q84*AF84*CHARACTERIZE!$I$3/$B$7,PREFERENCES!$D$6)</f>
        <v>#N/A</v>
      </c>
      <c r="T84" s="18" t="e">
        <f>ROUND(S84/Q84,PREFERENCES!$D$6)</f>
        <v>#N/A</v>
      </c>
      <c r="U84" s="15" t="e">
        <f>IF(R84=0,0,ROUND((AF84*CHARACTERIZE!$I$3)/(E84*AG84/CHARACTERIZE!$M$3),PREFERENCES!$D$7))</f>
        <v>#N/A</v>
      </c>
      <c r="V84" s="19" t="e">
        <f t="shared" si="17"/>
        <v>#N/A</v>
      </c>
      <c r="W84" s="15" t="e">
        <f t="shared" si="13"/>
        <v>#N/A</v>
      </c>
      <c r="X84" s="15" t="e">
        <f t="shared" si="14"/>
        <v>#N/A</v>
      </c>
      <c r="Y84" s="23" t="e">
        <f t="shared" si="18"/>
        <v>#N/A</v>
      </c>
      <c r="Z84" s="15" t="e">
        <f t="shared" si="19"/>
        <v>#N/A</v>
      </c>
      <c r="AA84" s="15" t="e">
        <f t="shared" si="20"/>
        <v>#N/A</v>
      </c>
      <c r="AB84" s="22"/>
      <c r="AC84" s="4"/>
      <c r="AD84" s="3">
        <f t="shared" si="22"/>
        <v>0</v>
      </c>
      <c r="AE84" s="3" t="e">
        <f t="shared" si="23"/>
        <v>#N/A</v>
      </c>
      <c r="AF84" t="e">
        <f t="shared" si="24"/>
        <v>#N/A</v>
      </c>
      <c r="AG84" t="e">
        <f t="shared" si="25"/>
        <v>#N/A</v>
      </c>
    </row>
    <row r="85" spans="4:33">
      <c r="D85">
        <v>82</v>
      </c>
      <c r="E85" s="3">
        <v>0.39</v>
      </c>
      <c r="F85" s="17">
        <f t="shared" si="21"/>
        <v>0</v>
      </c>
      <c r="G85" s="17">
        <f t="shared" si="15"/>
        <v>0</v>
      </c>
      <c r="I85" s="14" t="e">
        <f>IF(AD85=0,NA(),ROUND(AG85,PREFERENCES!$D$4))</f>
        <v>#N/A</v>
      </c>
      <c r="J85" s="14" t="e">
        <f>ROUND(E85*AG85,PREFERENCES!$D$5)</f>
        <v>#N/A</v>
      </c>
      <c r="K85" s="14" t="e">
        <f>IF(AD85=0,NA(),ROUND(AF85,PREFERENCES!$D$6))</f>
        <v>#N/A</v>
      </c>
      <c r="L85" s="14" t="e">
        <f>IF(J85=0,NA(),ROUND(AF85/J85,PREFERENCES!$D$7))</f>
        <v>#N/A</v>
      </c>
      <c r="M85" s="17" t="e">
        <f t="shared" si="16"/>
        <v>#N/A</v>
      </c>
      <c r="N85" s="14" t="e">
        <f>ROUND(IF($B$6=0,NA(),AF85/$B$6),PREFERENCES!$D$8)</f>
        <v>#N/A</v>
      </c>
      <c r="O85" s="14" t="e">
        <f>ROUND(IF(OR(K85=0,$B$6=0),NA(),$B$6/K85),PREFERENCES!$D$9)</f>
        <v>#N/A</v>
      </c>
      <c r="P85" s="14" t="e">
        <f>ROUND(IF(OR(K85=0,$B$6=0),NA(),$B$6/K85*100),PREFERENCES!$D$10)</f>
        <v>#N/A</v>
      </c>
      <c r="Q85" s="16" t="e">
        <f>IF((AF85*CHARACTERIZE!$I$3)=0,0,CEILING(CHARACTERIZE!$E$3/(AF85*CHARACTERIZE!$I$3),1)*$B$7)</f>
        <v>#N/A</v>
      </c>
      <c r="R85" s="17" t="e">
        <f>ROUND(Q85*E85*AG85/CHARACTERIZE!$M$3/$B$7, PREFERENCES!$D$5)</f>
        <v>#N/A</v>
      </c>
      <c r="S85" s="16" t="e">
        <f>ROUND(Q85*AF85*CHARACTERIZE!$I$3/$B$7,PREFERENCES!$D$6)</f>
        <v>#N/A</v>
      </c>
      <c r="T85" s="18" t="e">
        <f>ROUND(S85/Q85,PREFERENCES!$D$6)</f>
        <v>#N/A</v>
      </c>
      <c r="U85" s="15" t="e">
        <f>IF(R85=0,0,ROUND((AF85*CHARACTERIZE!$I$3)/(E85*AG85/CHARACTERIZE!$M$3),PREFERENCES!$D$7))</f>
        <v>#N/A</v>
      </c>
      <c r="V85" s="19" t="e">
        <f t="shared" si="17"/>
        <v>#N/A</v>
      </c>
      <c r="W85" s="15" t="e">
        <f t="shared" si="13"/>
        <v>#N/A</v>
      </c>
      <c r="X85" s="15" t="e">
        <f t="shared" si="14"/>
        <v>#N/A</v>
      </c>
      <c r="Y85" s="23" t="e">
        <f t="shared" si="18"/>
        <v>#N/A</v>
      </c>
      <c r="Z85" s="15" t="e">
        <f t="shared" si="19"/>
        <v>#N/A</v>
      </c>
      <c r="AA85" s="15" t="e">
        <f t="shared" si="20"/>
        <v>#N/A</v>
      </c>
      <c r="AB85" s="22"/>
      <c r="AC85" s="4"/>
      <c r="AD85" s="3">
        <f t="shared" si="22"/>
        <v>0</v>
      </c>
      <c r="AE85" s="3" t="e">
        <f t="shared" si="23"/>
        <v>#N/A</v>
      </c>
      <c r="AF85" t="e">
        <f t="shared" si="24"/>
        <v>#N/A</v>
      </c>
      <c r="AG85" t="e">
        <f t="shared" si="25"/>
        <v>#N/A</v>
      </c>
    </row>
    <row r="86" spans="4:33">
      <c r="D86">
        <v>83</v>
      </c>
      <c r="E86" s="3">
        <v>0.4</v>
      </c>
      <c r="F86" s="17">
        <f t="shared" si="21"/>
        <v>0</v>
      </c>
      <c r="G86" s="17">
        <f t="shared" si="15"/>
        <v>0</v>
      </c>
      <c r="I86" s="14" t="e">
        <f>IF(AD86=0,NA(),ROUND(AG86,PREFERENCES!$D$4))</f>
        <v>#N/A</v>
      </c>
      <c r="J86" s="14" t="e">
        <f>ROUND(E86*AG86,PREFERENCES!$D$5)</f>
        <v>#N/A</v>
      </c>
      <c r="K86" s="14" t="e">
        <f>IF(AD86=0,NA(),ROUND(AF86,PREFERENCES!$D$6))</f>
        <v>#N/A</v>
      </c>
      <c r="L86" s="14" t="e">
        <f>IF(J86=0,NA(),ROUND(AF86/J86,PREFERENCES!$D$7))</f>
        <v>#N/A</v>
      </c>
      <c r="M86" s="17" t="e">
        <f t="shared" si="16"/>
        <v>#N/A</v>
      </c>
      <c r="N86" s="14" t="e">
        <f>ROUND(IF($B$6=0,NA(),AF86/$B$6),PREFERENCES!$D$8)</f>
        <v>#N/A</v>
      </c>
      <c r="O86" s="14" t="e">
        <f>ROUND(IF(OR(K86=0,$B$6=0),NA(),$B$6/K86),PREFERENCES!$D$9)</f>
        <v>#N/A</v>
      </c>
      <c r="P86" s="14" t="e">
        <f>ROUND(IF(OR(K86=0,$B$6=0),NA(),$B$6/K86*100),PREFERENCES!$D$10)</f>
        <v>#N/A</v>
      </c>
      <c r="Q86" s="16" t="e">
        <f>IF((AF86*CHARACTERIZE!$I$3)=0,0,CEILING(CHARACTERIZE!$E$3/(AF86*CHARACTERIZE!$I$3),1)*$B$7)</f>
        <v>#N/A</v>
      </c>
      <c r="R86" s="17" t="e">
        <f>ROUND(Q86*E86*AG86/CHARACTERIZE!$M$3/$B$7, PREFERENCES!$D$5)</f>
        <v>#N/A</v>
      </c>
      <c r="S86" s="16" t="e">
        <f>ROUND(Q86*AF86*CHARACTERIZE!$I$3/$B$7,PREFERENCES!$D$6)</f>
        <v>#N/A</v>
      </c>
      <c r="T86" s="18" t="e">
        <f>ROUND(S86/Q86,PREFERENCES!$D$6)</f>
        <v>#N/A</v>
      </c>
      <c r="U86" s="15" t="e">
        <f>IF(R86=0,0,ROUND((AF86*CHARACTERIZE!$I$3)/(E86*AG86/CHARACTERIZE!$M$3),PREFERENCES!$D$7))</f>
        <v>#N/A</v>
      </c>
      <c r="V86" s="19" t="e">
        <f t="shared" si="17"/>
        <v>#N/A</v>
      </c>
      <c r="W86" s="15" t="e">
        <f t="shared" si="13"/>
        <v>#N/A</v>
      </c>
      <c r="X86" s="15" t="e">
        <f t="shared" si="14"/>
        <v>#N/A</v>
      </c>
      <c r="Y86" s="23" t="e">
        <f t="shared" si="18"/>
        <v>#N/A</v>
      </c>
      <c r="Z86" s="15" t="e">
        <f t="shared" si="19"/>
        <v>#N/A</v>
      </c>
      <c r="AA86" s="15" t="e">
        <f t="shared" si="20"/>
        <v>#N/A</v>
      </c>
      <c r="AB86" s="22"/>
      <c r="AC86" s="4"/>
      <c r="AD86" s="3">
        <f t="shared" si="22"/>
        <v>0</v>
      </c>
      <c r="AE86" s="3" t="e">
        <f t="shared" si="23"/>
        <v>#N/A</v>
      </c>
      <c r="AF86" t="e">
        <f t="shared" si="24"/>
        <v>#N/A</v>
      </c>
      <c r="AG86" t="e">
        <f t="shared" si="25"/>
        <v>#N/A</v>
      </c>
    </row>
    <row r="87" spans="4:33">
      <c r="D87">
        <v>84</v>
      </c>
      <c r="E87" s="3">
        <v>0.41</v>
      </c>
      <c r="F87" s="17">
        <f t="shared" si="21"/>
        <v>0</v>
      </c>
      <c r="G87" s="17">
        <f t="shared" si="15"/>
        <v>0</v>
      </c>
      <c r="I87" s="14" t="e">
        <f>IF(AD87=0,NA(),ROUND(AG87,PREFERENCES!$D$4))</f>
        <v>#N/A</v>
      </c>
      <c r="J87" s="14" t="e">
        <f>ROUND(E87*AG87,PREFERENCES!$D$5)</f>
        <v>#N/A</v>
      </c>
      <c r="K87" s="14" t="e">
        <f>IF(AD87=0,NA(),ROUND(AF87,PREFERENCES!$D$6))</f>
        <v>#N/A</v>
      </c>
      <c r="L87" s="14" t="e">
        <f>IF(J87=0,NA(),ROUND(AF87/J87,PREFERENCES!$D$7))</f>
        <v>#N/A</v>
      </c>
      <c r="M87" s="17" t="e">
        <f t="shared" si="16"/>
        <v>#N/A</v>
      </c>
      <c r="N87" s="14" t="e">
        <f>ROUND(IF($B$6=0,NA(),AF87/$B$6),PREFERENCES!$D$8)</f>
        <v>#N/A</v>
      </c>
      <c r="O87" s="14" t="e">
        <f>ROUND(IF(OR(K87=0,$B$6=0),NA(),$B$6/K87),PREFERENCES!$D$9)</f>
        <v>#N/A</v>
      </c>
      <c r="P87" s="14" t="e">
        <f>ROUND(IF(OR(K87=0,$B$6=0),NA(),$B$6/K87*100),PREFERENCES!$D$10)</f>
        <v>#N/A</v>
      </c>
      <c r="Q87" s="16" t="e">
        <f>IF((AF87*CHARACTERIZE!$I$3)=0,0,CEILING(CHARACTERIZE!$E$3/(AF87*CHARACTERIZE!$I$3),1)*$B$7)</f>
        <v>#N/A</v>
      </c>
      <c r="R87" s="17" t="e">
        <f>ROUND(Q87*E87*AG87/CHARACTERIZE!$M$3/$B$7, PREFERENCES!$D$5)</f>
        <v>#N/A</v>
      </c>
      <c r="S87" s="16" t="e">
        <f>ROUND(Q87*AF87*CHARACTERIZE!$I$3/$B$7,PREFERENCES!$D$6)</f>
        <v>#N/A</v>
      </c>
      <c r="T87" s="18" t="e">
        <f>ROUND(S87/Q87,PREFERENCES!$D$6)</f>
        <v>#N/A</v>
      </c>
      <c r="U87" s="15" t="e">
        <f>IF(R87=0,0,ROUND((AF87*CHARACTERIZE!$I$3)/(E87*AG87/CHARACTERIZE!$M$3),PREFERENCES!$D$7))</f>
        <v>#N/A</v>
      </c>
      <c r="V87" s="19" t="e">
        <f t="shared" si="17"/>
        <v>#N/A</v>
      </c>
      <c r="W87" s="15" t="e">
        <f t="shared" si="13"/>
        <v>#N/A</v>
      </c>
      <c r="X87" s="15" t="e">
        <f t="shared" si="14"/>
        <v>#N/A</v>
      </c>
      <c r="Y87" s="23" t="e">
        <f t="shared" si="18"/>
        <v>#N/A</v>
      </c>
      <c r="Z87" s="15" t="e">
        <f t="shared" si="19"/>
        <v>#N/A</v>
      </c>
      <c r="AA87" s="15" t="e">
        <f t="shared" si="20"/>
        <v>#N/A</v>
      </c>
      <c r="AB87" s="22"/>
      <c r="AC87" s="4"/>
      <c r="AD87" s="3">
        <f t="shared" si="22"/>
        <v>0</v>
      </c>
      <c r="AE87" s="3" t="e">
        <f t="shared" si="23"/>
        <v>#N/A</v>
      </c>
      <c r="AF87" t="e">
        <f t="shared" si="24"/>
        <v>#N/A</v>
      </c>
      <c r="AG87" t="e">
        <f t="shared" si="25"/>
        <v>#N/A</v>
      </c>
    </row>
    <row r="88" spans="4:33">
      <c r="D88">
        <v>85</v>
      </c>
      <c r="E88" s="3">
        <v>0.42</v>
      </c>
      <c r="F88" s="17">
        <f t="shared" si="21"/>
        <v>0</v>
      </c>
      <c r="G88" s="17">
        <f t="shared" si="15"/>
        <v>0</v>
      </c>
      <c r="I88" s="14" t="e">
        <f>IF(AD88=0,NA(),ROUND(AG88,PREFERENCES!$D$4))</f>
        <v>#N/A</v>
      </c>
      <c r="J88" s="14" t="e">
        <f>ROUND(E88*AG88,PREFERENCES!$D$5)</f>
        <v>#N/A</v>
      </c>
      <c r="K88" s="14" t="e">
        <f>IF(AD88=0,NA(),ROUND(AF88,PREFERENCES!$D$6))</f>
        <v>#N/A</v>
      </c>
      <c r="L88" s="14" t="e">
        <f>IF(J88=0,NA(),ROUND(AF88/J88,PREFERENCES!$D$7))</f>
        <v>#N/A</v>
      </c>
      <c r="M88" s="17" t="e">
        <f t="shared" si="16"/>
        <v>#N/A</v>
      </c>
      <c r="N88" s="14" t="e">
        <f>ROUND(IF($B$6=0,NA(),AF88/$B$6),PREFERENCES!$D$8)</f>
        <v>#N/A</v>
      </c>
      <c r="O88" s="14" t="e">
        <f>ROUND(IF(OR(K88=0,$B$6=0),NA(),$B$6/K88),PREFERENCES!$D$9)</f>
        <v>#N/A</v>
      </c>
      <c r="P88" s="14" t="e">
        <f>ROUND(IF(OR(K88=0,$B$6=0),NA(),$B$6/K88*100),PREFERENCES!$D$10)</f>
        <v>#N/A</v>
      </c>
      <c r="Q88" s="16" t="e">
        <f>IF((AF88*CHARACTERIZE!$I$3)=0,0,CEILING(CHARACTERIZE!$E$3/(AF88*CHARACTERIZE!$I$3),1)*$B$7)</f>
        <v>#N/A</v>
      </c>
      <c r="R88" s="17" t="e">
        <f>ROUND(Q88*E88*AG88/CHARACTERIZE!$M$3/$B$7, PREFERENCES!$D$5)</f>
        <v>#N/A</v>
      </c>
      <c r="S88" s="16" t="e">
        <f>ROUND(Q88*AF88*CHARACTERIZE!$I$3/$B$7,PREFERENCES!$D$6)</f>
        <v>#N/A</v>
      </c>
      <c r="T88" s="18" t="e">
        <f>ROUND(S88/Q88,PREFERENCES!$D$6)</f>
        <v>#N/A</v>
      </c>
      <c r="U88" s="15" t="e">
        <f>IF(R88=0,0,ROUND((AF88*CHARACTERIZE!$I$3)/(E88*AG88/CHARACTERIZE!$M$3),PREFERENCES!$D$7))</f>
        <v>#N/A</v>
      </c>
      <c r="V88" s="19" t="e">
        <f t="shared" si="17"/>
        <v>#N/A</v>
      </c>
      <c r="W88" s="15" t="e">
        <f t="shared" si="13"/>
        <v>#N/A</v>
      </c>
      <c r="X88" s="15" t="e">
        <f t="shared" si="14"/>
        <v>#N/A</v>
      </c>
      <c r="Y88" s="23" t="e">
        <f t="shared" si="18"/>
        <v>#N/A</v>
      </c>
      <c r="Z88" s="15" t="e">
        <f t="shared" si="19"/>
        <v>#N/A</v>
      </c>
      <c r="AA88" s="15" t="e">
        <f t="shared" si="20"/>
        <v>#N/A</v>
      </c>
      <c r="AB88" s="22"/>
      <c r="AC88" s="4"/>
      <c r="AD88" s="3">
        <f t="shared" si="22"/>
        <v>0</v>
      </c>
      <c r="AE88" s="3" t="e">
        <f t="shared" si="23"/>
        <v>#N/A</v>
      </c>
      <c r="AF88" t="e">
        <f t="shared" si="24"/>
        <v>#N/A</v>
      </c>
      <c r="AG88" t="e">
        <f t="shared" si="25"/>
        <v>#N/A</v>
      </c>
    </row>
    <row r="89" spans="4:33">
      <c r="D89">
        <v>86</v>
      </c>
      <c r="E89" s="3">
        <v>0.43</v>
      </c>
      <c r="F89" s="17">
        <f t="shared" si="21"/>
        <v>0</v>
      </c>
      <c r="G89" s="17">
        <f t="shared" si="15"/>
        <v>0</v>
      </c>
      <c r="I89" s="14" t="e">
        <f>IF(AD89=0,NA(),ROUND(AG89,PREFERENCES!$D$4))</f>
        <v>#N/A</v>
      </c>
      <c r="J89" s="14" t="e">
        <f>ROUND(E89*AG89,PREFERENCES!$D$5)</f>
        <v>#N/A</v>
      </c>
      <c r="K89" s="14" t="e">
        <f>IF(AD89=0,NA(),ROUND(AF89,PREFERENCES!$D$6))</f>
        <v>#N/A</v>
      </c>
      <c r="L89" s="14" t="e">
        <f>IF(J89=0,NA(),ROUND(AF89/J89,PREFERENCES!$D$7))</f>
        <v>#N/A</v>
      </c>
      <c r="M89" s="17" t="e">
        <f t="shared" si="16"/>
        <v>#N/A</v>
      </c>
      <c r="N89" s="14" t="e">
        <f>ROUND(IF($B$6=0,NA(),AF89/$B$6),PREFERENCES!$D$8)</f>
        <v>#N/A</v>
      </c>
      <c r="O89" s="14" t="e">
        <f>ROUND(IF(OR(K89=0,$B$6=0),NA(),$B$6/K89),PREFERENCES!$D$9)</f>
        <v>#N/A</v>
      </c>
      <c r="P89" s="14" t="e">
        <f>ROUND(IF(OR(K89=0,$B$6=0),NA(),$B$6/K89*100),PREFERENCES!$D$10)</f>
        <v>#N/A</v>
      </c>
      <c r="Q89" s="16" t="e">
        <f>IF((AF89*CHARACTERIZE!$I$3)=0,0,CEILING(CHARACTERIZE!$E$3/(AF89*CHARACTERIZE!$I$3),1)*$B$7)</f>
        <v>#N/A</v>
      </c>
      <c r="R89" s="17" t="e">
        <f>ROUND(Q89*E89*AG89/CHARACTERIZE!$M$3/$B$7, PREFERENCES!$D$5)</f>
        <v>#N/A</v>
      </c>
      <c r="S89" s="16" t="e">
        <f>ROUND(Q89*AF89*CHARACTERIZE!$I$3/$B$7,PREFERENCES!$D$6)</f>
        <v>#N/A</v>
      </c>
      <c r="T89" s="18" t="e">
        <f>ROUND(S89/Q89,PREFERENCES!$D$6)</f>
        <v>#N/A</v>
      </c>
      <c r="U89" s="15" t="e">
        <f>IF(R89=0,0,ROUND((AF89*CHARACTERIZE!$I$3)/(E89*AG89/CHARACTERIZE!$M$3),PREFERENCES!$D$7))</f>
        <v>#N/A</v>
      </c>
      <c r="V89" s="19" t="e">
        <f t="shared" si="17"/>
        <v>#N/A</v>
      </c>
      <c r="W89" s="15" t="e">
        <f t="shared" si="13"/>
        <v>#N/A</v>
      </c>
      <c r="X89" s="15" t="e">
        <f t="shared" si="14"/>
        <v>#N/A</v>
      </c>
      <c r="Y89" s="23" t="e">
        <f t="shared" si="18"/>
        <v>#N/A</v>
      </c>
      <c r="Z89" s="15" t="e">
        <f t="shared" si="19"/>
        <v>#N/A</v>
      </c>
      <c r="AA89" s="15" t="e">
        <f t="shared" si="20"/>
        <v>#N/A</v>
      </c>
      <c r="AB89" s="22"/>
      <c r="AC89" s="4"/>
      <c r="AD89" s="3">
        <f t="shared" si="22"/>
        <v>0</v>
      </c>
      <c r="AE89" s="3" t="e">
        <f t="shared" si="23"/>
        <v>#N/A</v>
      </c>
      <c r="AF89" t="e">
        <f t="shared" si="24"/>
        <v>#N/A</v>
      </c>
      <c r="AG89" t="e">
        <f t="shared" si="25"/>
        <v>#N/A</v>
      </c>
    </row>
    <row r="90" spans="4:33">
      <c r="D90">
        <v>87</v>
      </c>
      <c r="E90" s="3">
        <v>0.44</v>
      </c>
      <c r="F90" s="17">
        <f t="shared" si="21"/>
        <v>0</v>
      </c>
      <c r="G90" s="17">
        <f t="shared" si="15"/>
        <v>0</v>
      </c>
      <c r="I90" s="14" t="e">
        <f>IF(AD90=0,NA(),ROUND(AG90,PREFERENCES!$D$4))</f>
        <v>#N/A</v>
      </c>
      <c r="J90" s="14" t="e">
        <f>ROUND(E90*AG90,PREFERENCES!$D$5)</f>
        <v>#N/A</v>
      </c>
      <c r="K90" s="14" t="e">
        <f>IF(AD90=0,NA(),ROUND(AF90,PREFERENCES!$D$6))</f>
        <v>#N/A</v>
      </c>
      <c r="L90" s="14" t="e">
        <f>IF(J90=0,NA(),ROUND(AF90/J90,PREFERENCES!$D$7))</f>
        <v>#N/A</v>
      </c>
      <c r="M90" s="17" t="e">
        <f t="shared" si="16"/>
        <v>#N/A</v>
      </c>
      <c r="N90" s="14" t="e">
        <f>ROUND(IF($B$6=0,NA(),AF90/$B$6),PREFERENCES!$D$8)</f>
        <v>#N/A</v>
      </c>
      <c r="O90" s="14" t="e">
        <f>ROUND(IF(OR(K90=0,$B$6=0),NA(),$B$6/K90),PREFERENCES!$D$9)</f>
        <v>#N/A</v>
      </c>
      <c r="P90" s="14" t="e">
        <f>ROUND(IF(OR(K90=0,$B$6=0),NA(),$B$6/K90*100),PREFERENCES!$D$10)</f>
        <v>#N/A</v>
      </c>
      <c r="Q90" s="16" t="e">
        <f>IF((AF90*CHARACTERIZE!$I$3)=0,0,CEILING(CHARACTERIZE!$E$3/(AF90*CHARACTERIZE!$I$3),1)*$B$7)</f>
        <v>#N/A</v>
      </c>
      <c r="R90" s="17" t="e">
        <f>ROUND(Q90*E90*AG90/CHARACTERIZE!$M$3/$B$7, PREFERENCES!$D$5)</f>
        <v>#N/A</v>
      </c>
      <c r="S90" s="16" t="e">
        <f>ROUND(Q90*AF90*CHARACTERIZE!$I$3/$B$7,PREFERENCES!$D$6)</f>
        <v>#N/A</v>
      </c>
      <c r="T90" s="18" t="e">
        <f>ROUND(S90/Q90,PREFERENCES!$D$6)</f>
        <v>#N/A</v>
      </c>
      <c r="U90" s="15" t="e">
        <f>IF(R90=0,0,ROUND((AF90*CHARACTERIZE!$I$3)/(E90*AG90/CHARACTERIZE!$M$3),PREFERENCES!$D$7))</f>
        <v>#N/A</v>
      </c>
      <c r="V90" s="19" t="e">
        <f t="shared" si="17"/>
        <v>#N/A</v>
      </c>
      <c r="W90" s="15" t="e">
        <f t="shared" si="13"/>
        <v>#N/A</v>
      </c>
      <c r="X90" s="15" t="e">
        <f t="shared" si="14"/>
        <v>#N/A</v>
      </c>
      <c r="Y90" s="23" t="e">
        <f t="shared" si="18"/>
        <v>#N/A</v>
      </c>
      <c r="Z90" s="15" t="e">
        <f t="shared" si="19"/>
        <v>#N/A</v>
      </c>
      <c r="AA90" s="15" t="e">
        <f t="shared" si="20"/>
        <v>#N/A</v>
      </c>
      <c r="AB90" s="22"/>
      <c r="AC90" s="4"/>
      <c r="AD90" s="3">
        <f t="shared" si="22"/>
        <v>0</v>
      </c>
      <c r="AE90" s="3" t="e">
        <f t="shared" si="23"/>
        <v>#N/A</v>
      </c>
      <c r="AF90" t="e">
        <f t="shared" si="24"/>
        <v>#N/A</v>
      </c>
      <c r="AG90" t="e">
        <f t="shared" si="25"/>
        <v>#N/A</v>
      </c>
    </row>
    <row r="91" spans="4:33">
      <c r="D91">
        <v>88</v>
      </c>
      <c r="E91" s="3">
        <v>0.45</v>
      </c>
      <c r="F91" s="17">
        <f t="shared" si="21"/>
        <v>0</v>
      </c>
      <c r="G91" s="17">
        <f t="shared" si="15"/>
        <v>0</v>
      </c>
      <c r="I91" s="14" t="e">
        <f>IF(AD91=0,NA(),ROUND(AG91,PREFERENCES!$D$4))</f>
        <v>#N/A</v>
      </c>
      <c r="J91" s="14" t="e">
        <f>ROUND(E91*AG91,PREFERENCES!$D$5)</f>
        <v>#N/A</v>
      </c>
      <c r="K91" s="14" t="e">
        <f>IF(AD91=0,NA(),ROUND(AF91,PREFERENCES!$D$6))</f>
        <v>#N/A</v>
      </c>
      <c r="L91" s="14" t="e">
        <f>IF(J91=0,NA(),ROUND(AF91/J91,PREFERENCES!$D$7))</f>
        <v>#N/A</v>
      </c>
      <c r="M91" s="17" t="e">
        <f t="shared" si="16"/>
        <v>#N/A</v>
      </c>
      <c r="N91" s="14" t="e">
        <f>ROUND(IF($B$6=0,NA(),AF91/$B$6),PREFERENCES!$D$8)</f>
        <v>#N/A</v>
      </c>
      <c r="O91" s="14" t="e">
        <f>ROUND(IF(OR(K91=0,$B$6=0),NA(),$B$6/K91),PREFERENCES!$D$9)</f>
        <v>#N/A</v>
      </c>
      <c r="P91" s="14" t="e">
        <f>ROUND(IF(OR(K91=0,$B$6=0),NA(),$B$6/K91*100),PREFERENCES!$D$10)</f>
        <v>#N/A</v>
      </c>
      <c r="Q91" s="16" t="e">
        <f>IF((AF91*CHARACTERIZE!$I$3)=0,0,CEILING(CHARACTERIZE!$E$3/(AF91*CHARACTERIZE!$I$3),1)*$B$7)</f>
        <v>#N/A</v>
      </c>
      <c r="R91" s="17" t="e">
        <f>ROUND(Q91*E91*AG91/CHARACTERIZE!$M$3/$B$7, PREFERENCES!$D$5)</f>
        <v>#N/A</v>
      </c>
      <c r="S91" s="16" t="e">
        <f>ROUND(Q91*AF91*CHARACTERIZE!$I$3/$B$7,PREFERENCES!$D$6)</f>
        <v>#N/A</v>
      </c>
      <c r="T91" s="18" t="e">
        <f>ROUND(S91/Q91,PREFERENCES!$D$6)</f>
        <v>#N/A</v>
      </c>
      <c r="U91" s="15" t="e">
        <f>IF(R91=0,0,ROUND((AF91*CHARACTERIZE!$I$3)/(E91*AG91/CHARACTERIZE!$M$3),PREFERENCES!$D$7))</f>
        <v>#N/A</v>
      </c>
      <c r="V91" s="19" t="e">
        <f t="shared" si="17"/>
        <v>#N/A</v>
      </c>
      <c r="W91" s="15" t="e">
        <f t="shared" si="13"/>
        <v>#N/A</v>
      </c>
      <c r="X91" s="15" t="e">
        <f t="shared" si="14"/>
        <v>#N/A</v>
      </c>
      <c r="Y91" s="23" t="e">
        <f t="shared" si="18"/>
        <v>#N/A</v>
      </c>
      <c r="Z91" s="15" t="e">
        <f t="shared" si="19"/>
        <v>#N/A</v>
      </c>
      <c r="AA91" s="15" t="e">
        <f t="shared" si="20"/>
        <v>#N/A</v>
      </c>
      <c r="AB91" s="22"/>
      <c r="AC91" s="4"/>
      <c r="AD91" s="3">
        <f t="shared" si="22"/>
        <v>0</v>
      </c>
      <c r="AE91" s="3" t="e">
        <f t="shared" si="23"/>
        <v>#N/A</v>
      </c>
      <c r="AF91" t="e">
        <f t="shared" si="24"/>
        <v>#N/A</v>
      </c>
      <c r="AG91" t="e">
        <f t="shared" si="25"/>
        <v>#N/A</v>
      </c>
    </row>
    <row r="92" spans="4:33">
      <c r="D92">
        <v>89</v>
      </c>
      <c r="E92" s="3">
        <v>0.46</v>
      </c>
      <c r="F92" s="17">
        <f t="shared" si="21"/>
        <v>0</v>
      </c>
      <c r="G92" s="17">
        <f t="shared" si="15"/>
        <v>0</v>
      </c>
      <c r="I92" s="14" t="e">
        <f>IF(AD92=0,NA(),ROUND(AG92,PREFERENCES!$D$4))</f>
        <v>#N/A</v>
      </c>
      <c r="J92" s="14" t="e">
        <f>ROUND(E92*AG92,PREFERENCES!$D$5)</f>
        <v>#N/A</v>
      </c>
      <c r="K92" s="14" t="e">
        <f>IF(AD92=0,NA(),ROUND(AF92,PREFERENCES!$D$6))</f>
        <v>#N/A</v>
      </c>
      <c r="L92" s="14" t="e">
        <f>IF(J92=0,NA(),ROUND(AF92/J92,PREFERENCES!$D$7))</f>
        <v>#N/A</v>
      </c>
      <c r="M92" s="17" t="e">
        <f t="shared" si="16"/>
        <v>#N/A</v>
      </c>
      <c r="N92" s="14" t="e">
        <f>ROUND(IF($B$6=0,NA(),AF92/$B$6),PREFERENCES!$D$8)</f>
        <v>#N/A</v>
      </c>
      <c r="O92" s="14" t="e">
        <f>ROUND(IF(OR(K92=0,$B$6=0),NA(),$B$6/K92),PREFERENCES!$D$9)</f>
        <v>#N/A</v>
      </c>
      <c r="P92" s="14" t="e">
        <f>ROUND(IF(OR(K92=0,$B$6=0),NA(),$B$6/K92*100),PREFERENCES!$D$10)</f>
        <v>#N/A</v>
      </c>
      <c r="Q92" s="16" t="e">
        <f>IF((AF92*CHARACTERIZE!$I$3)=0,0,CEILING(CHARACTERIZE!$E$3/(AF92*CHARACTERIZE!$I$3),1)*$B$7)</f>
        <v>#N/A</v>
      </c>
      <c r="R92" s="17" t="e">
        <f>ROUND(Q92*E92*AG92/CHARACTERIZE!$M$3/$B$7, PREFERENCES!$D$5)</f>
        <v>#N/A</v>
      </c>
      <c r="S92" s="16" t="e">
        <f>ROUND(Q92*AF92*CHARACTERIZE!$I$3/$B$7,PREFERENCES!$D$6)</f>
        <v>#N/A</v>
      </c>
      <c r="T92" s="18" t="e">
        <f>ROUND(S92/Q92,PREFERENCES!$D$6)</f>
        <v>#N/A</v>
      </c>
      <c r="U92" s="15" t="e">
        <f>IF(R92=0,0,ROUND((AF92*CHARACTERIZE!$I$3)/(E92*AG92/CHARACTERIZE!$M$3),PREFERENCES!$D$7))</f>
        <v>#N/A</v>
      </c>
      <c r="V92" s="19" t="e">
        <f t="shared" si="17"/>
        <v>#N/A</v>
      </c>
      <c r="W92" s="15" t="e">
        <f t="shared" si="13"/>
        <v>#N/A</v>
      </c>
      <c r="X92" s="15" t="e">
        <f t="shared" si="14"/>
        <v>#N/A</v>
      </c>
      <c r="Y92" s="23" t="e">
        <f t="shared" si="18"/>
        <v>#N/A</v>
      </c>
      <c r="Z92" s="15" t="e">
        <f t="shared" si="19"/>
        <v>#N/A</v>
      </c>
      <c r="AA92" s="15" t="e">
        <f t="shared" si="20"/>
        <v>#N/A</v>
      </c>
      <c r="AB92" s="22"/>
      <c r="AC92" s="4"/>
      <c r="AD92" s="3">
        <f t="shared" si="22"/>
        <v>0</v>
      </c>
      <c r="AE92" s="3" t="e">
        <f t="shared" si="23"/>
        <v>#N/A</v>
      </c>
      <c r="AF92" t="e">
        <f t="shared" si="24"/>
        <v>#N/A</v>
      </c>
      <c r="AG92" t="e">
        <f t="shared" si="25"/>
        <v>#N/A</v>
      </c>
    </row>
    <row r="93" spans="4:33">
      <c r="D93">
        <v>90</v>
      </c>
      <c r="E93" s="3">
        <v>0.47</v>
      </c>
      <c r="F93" s="17">
        <f t="shared" si="21"/>
        <v>0</v>
      </c>
      <c r="G93" s="17">
        <f t="shared" si="15"/>
        <v>0</v>
      </c>
      <c r="I93" s="14" t="e">
        <f>IF(AD93=0,NA(),ROUND(AG93,PREFERENCES!$D$4))</f>
        <v>#N/A</v>
      </c>
      <c r="J93" s="14" t="e">
        <f>ROUND(E93*AG93,PREFERENCES!$D$5)</f>
        <v>#N/A</v>
      </c>
      <c r="K93" s="14" t="e">
        <f>IF(AD93=0,NA(),ROUND(AF93,PREFERENCES!$D$6))</f>
        <v>#N/A</v>
      </c>
      <c r="L93" s="14" t="e">
        <f>IF(J93=0,NA(),ROUND(AF93/J93,PREFERENCES!$D$7))</f>
        <v>#N/A</v>
      </c>
      <c r="M93" s="17" t="e">
        <f t="shared" si="16"/>
        <v>#N/A</v>
      </c>
      <c r="N93" s="14" t="e">
        <f>ROUND(IF($B$6=0,NA(),AF93/$B$6),PREFERENCES!$D$8)</f>
        <v>#N/A</v>
      </c>
      <c r="O93" s="14" t="e">
        <f>ROUND(IF(OR(K93=0,$B$6=0),NA(),$B$6/K93),PREFERENCES!$D$9)</f>
        <v>#N/A</v>
      </c>
      <c r="P93" s="14" t="e">
        <f>ROUND(IF(OR(K93=0,$B$6=0),NA(),$B$6/K93*100),PREFERENCES!$D$10)</f>
        <v>#N/A</v>
      </c>
      <c r="Q93" s="16" t="e">
        <f>IF((AF93*CHARACTERIZE!$I$3)=0,0,CEILING(CHARACTERIZE!$E$3/(AF93*CHARACTERIZE!$I$3),1)*$B$7)</f>
        <v>#N/A</v>
      </c>
      <c r="R93" s="17" t="e">
        <f>ROUND(Q93*E93*AG93/CHARACTERIZE!$M$3/$B$7, PREFERENCES!$D$5)</f>
        <v>#N/A</v>
      </c>
      <c r="S93" s="16" t="e">
        <f>ROUND(Q93*AF93*CHARACTERIZE!$I$3/$B$7,PREFERENCES!$D$6)</f>
        <v>#N/A</v>
      </c>
      <c r="T93" s="18" t="e">
        <f>ROUND(S93/Q93,PREFERENCES!$D$6)</f>
        <v>#N/A</v>
      </c>
      <c r="U93" s="15" t="e">
        <f>IF(R93=0,0,ROUND((AF93*CHARACTERIZE!$I$3)/(E93*AG93/CHARACTERIZE!$M$3),PREFERENCES!$D$7))</f>
        <v>#N/A</v>
      </c>
      <c r="V93" s="19" t="e">
        <f t="shared" si="17"/>
        <v>#N/A</v>
      </c>
      <c r="W93" s="15" t="e">
        <f t="shared" si="13"/>
        <v>#N/A</v>
      </c>
      <c r="X93" s="15" t="e">
        <f t="shared" si="14"/>
        <v>#N/A</v>
      </c>
      <c r="Y93" s="23" t="e">
        <f t="shared" si="18"/>
        <v>#N/A</v>
      </c>
      <c r="Z93" s="15" t="e">
        <f t="shared" si="19"/>
        <v>#N/A</v>
      </c>
      <c r="AA93" s="15" t="e">
        <f t="shared" si="20"/>
        <v>#N/A</v>
      </c>
      <c r="AB93" s="22"/>
      <c r="AC93" s="4"/>
      <c r="AD93" s="3">
        <f t="shared" si="22"/>
        <v>0</v>
      </c>
      <c r="AE93" s="3" t="e">
        <f t="shared" si="23"/>
        <v>#N/A</v>
      </c>
      <c r="AF93" t="e">
        <f t="shared" si="24"/>
        <v>#N/A</v>
      </c>
      <c r="AG93" t="e">
        <f t="shared" si="25"/>
        <v>#N/A</v>
      </c>
    </row>
    <row r="94" spans="4:33">
      <c r="D94">
        <v>91</v>
      </c>
      <c r="E94" s="3">
        <v>0.48</v>
      </c>
      <c r="F94" s="17">
        <f t="shared" si="21"/>
        <v>0</v>
      </c>
      <c r="G94" s="17">
        <f t="shared" si="15"/>
        <v>0</v>
      </c>
      <c r="I94" s="14" t="e">
        <f>IF(AD94=0,NA(),ROUND(AG94,PREFERENCES!$D$4))</f>
        <v>#N/A</v>
      </c>
      <c r="J94" s="14" t="e">
        <f>ROUND(E94*AG94,PREFERENCES!$D$5)</f>
        <v>#N/A</v>
      </c>
      <c r="K94" s="14" t="e">
        <f>IF(AD94=0,NA(),ROUND(AF94,PREFERENCES!$D$6))</f>
        <v>#N/A</v>
      </c>
      <c r="L94" s="14" t="e">
        <f>IF(J94=0,NA(),ROUND(AF94/J94,PREFERENCES!$D$7))</f>
        <v>#N/A</v>
      </c>
      <c r="M94" s="17" t="e">
        <f t="shared" si="16"/>
        <v>#N/A</v>
      </c>
      <c r="N94" s="14" t="e">
        <f>ROUND(IF($B$6=0,NA(),AF94/$B$6),PREFERENCES!$D$8)</f>
        <v>#N/A</v>
      </c>
      <c r="O94" s="14" t="e">
        <f>ROUND(IF(OR(K94=0,$B$6=0),NA(),$B$6/K94),PREFERENCES!$D$9)</f>
        <v>#N/A</v>
      </c>
      <c r="P94" s="14" t="e">
        <f>ROUND(IF(OR(K94=0,$B$6=0),NA(),$B$6/K94*100),PREFERENCES!$D$10)</f>
        <v>#N/A</v>
      </c>
      <c r="Q94" s="16" t="e">
        <f>IF((AF94*CHARACTERIZE!$I$3)=0,0,CEILING(CHARACTERIZE!$E$3/(AF94*CHARACTERIZE!$I$3),1)*$B$7)</f>
        <v>#N/A</v>
      </c>
      <c r="R94" s="17" t="e">
        <f>ROUND(Q94*E94*AG94/CHARACTERIZE!$M$3/$B$7, PREFERENCES!$D$5)</f>
        <v>#N/A</v>
      </c>
      <c r="S94" s="16" t="e">
        <f>ROUND(Q94*AF94*CHARACTERIZE!$I$3/$B$7,PREFERENCES!$D$6)</f>
        <v>#N/A</v>
      </c>
      <c r="T94" s="18" t="e">
        <f>ROUND(S94/Q94,PREFERENCES!$D$6)</f>
        <v>#N/A</v>
      </c>
      <c r="U94" s="15" t="e">
        <f>IF(R94=0,0,ROUND((AF94*CHARACTERIZE!$I$3)/(E94*AG94/CHARACTERIZE!$M$3),PREFERENCES!$D$7))</f>
        <v>#N/A</v>
      </c>
      <c r="V94" s="19" t="e">
        <f t="shared" si="17"/>
        <v>#N/A</v>
      </c>
      <c r="W94" s="15" t="e">
        <f t="shared" si="13"/>
        <v>#N/A</v>
      </c>
      <c r="X94" s="15" t="e">
        <f t="shared" si="14"/>
        <v>#N/A</v>
      </c>
      <c r="Y94" s="23" t="e">
        <f t="shared" si="18"/>
        <v>#N/A</v>
      </c>
      <c r="Z94" s="15" t="e">
        <f t="shared" si="19"/>
        <v>#N/A</v>
      </c>
      <c r="AA94" s="15" t="e">
        <f t="shared" si="20"/>
        <v>#N/A</v>
      </c>
      <c r="AB94" s="22"/>
      <c r="AC94" s="4"/>
      <c r="AD94" s="3">
        <f t="shared" si="22"/>
        <v>0</v>
      </c>
      <c r="AE94" s="3" t="e">
        <f t="shared" si="23"/>
        <v>#N/A</v>
      </c>
      <c r="AF94" t="e">
        <f t="shared" si="24"/>
        <v>#N/A</v>
      </c>
      <c r="AG94" t="e">
        <f t="shared" si="25"/>
        <v>#N/A</v>
      </c>
    </row>
    <row r="95" spans="4:33">
      <c r="D95">
        <v>92</v>
      </c>
      <c r="E95" s="3">
        <v>0.49</v>
      </c>
      <c r="F95" s="17">
        <f t="shared" si="21"/>
        <v>0</v>
      </c>
      <c r="G95" s="17">
        <f t="shared" si="15"/>
        <v>0</v>
      </c>
      <c r="I95" s="14" t="e">
        <f>IF(AD95=0,NA(),ROUND(AG95,PREFERENCES!$D$4))</f>
        <v>#N/A</v>
      </c>
      <c r="J95" s="14" t="e">
        <f>ROUND(E95*AG95,PREFERENCES!$D$5)</f>
        <v>#N/A</v>
      </c>
      <c r="K95" s="14" t="e">
        <f>IF(AD95=0,NA(),ROUND(AF95,PREFERENCES!$D$6))</f>
        <v>#N/A</v>
      </c>
      <c r="L95" s="14" t="e">
        <f>IF(J95=0,NA(),ROUND(AF95/J95,PREFERENCES!$D$7))</f>
        <v>#N/A</v>
      </c>
      <c r="M95" s="17" t="e">
        <f t="shared" si="16"/>
        <v>#N/A</v>
      </c>
      <c r="N95" s="14" t="e">
        <f>ROUND(IF($B$6=0,NA(),AF95/$B$6),PREFERENCES!$D$8)</f>
        <v>#N/A</v>
      </c>
      <c r="O95" s="14" t="e">
        <f>ROUND(IF(OR(K95=0,$B$6=0),NA(),$B$6/K95),PREFERENCES!$D$9)</f>
        <v>#N/A</v>
      </c>
      <c r="P95" s="14" t="e">
        <f>ROUND(IF(OR(K95=0,$B$6=0),NA(),$B$6/K95*100),PREFERENCES!$D$10)</f>
        <v>#N/A</v>
      </c>
      <c r="Q95" s="16" t="e">
        <f>IF((AF95*CHARACTERIZE!$I$3)=0,0,CEILING(CHARACTERIZE!$E$3/(AF95*CHARACTERIZE!$I$3),1)*$B$7)</f>
        <v>#N/A</v>
      </c>
      <c r="R95" s="17" t="e">
        <f>ROUND(Q95*E95*AG95/CHARACTERIZE!$M$3/$B$7, PREFERENCES!$D$5)</f>
        <v>#N/A</v>
      </c>
      <c r="S95" s="16" t="e">
        <f>ROUND(Q95*AF95*CHARACTERIZE!$I$3/$B$7,PREFERENCES!$D$6)</f>
        <v>#N/A</v>
      </c>
      <c r="T95" s="18" t="e">
        <f>ROUND(S95/Q95,PREFERENCES!$D$6)</f>
        <v>#N/A</v>
      </c>
      <c r="U95" s="15" t="e">
        <f>IF(R95=0,0,ROUND((AF95*CHARACTERIZE!$I$3)/(E95*AG95/CHARACTERIZE!$M$3),PREFERENCES!$D$7))</f>
        <v>#N/A</v>
      </c>
      <c r="V95" s="19" t="e">
        <f t="shared" si="17"/>
        <v>#N/A</v>
      </c>
      <c r="W95" s="15" t="e">
        <f t="shared" si="13"/>
        <v>#N/A</v>
      </c>
      <c r="X95" s="15" t="e">
        <f t="shared" si="14"/>
        <v>#N/A</v>
      </c>
      <c r="Y95" s="23" t="e">
        <f t="shared" si="18"/>
        <v>#N/A</v>
      </c>
      <c r="Z95" s="15" t="e">
        <f t="shared" si="19"/>
        <v>#N/A</v>
      </c>
      <c r="AA95" s="15" t="e">
        <f t="shared" si="20"/>
        <v>#N/A</v>
      </c>
      <c r="AB95" s="22"/>
      <c r="AC95" s="4"/>
      <c r="AD95" s="3">
        <f t="shared" si="22"/>
        <v>0</v>
      </c>
      <c r="AE95" s="3" t="e">
        <f t="shared" si="23"/>
        <v>#N/A</v>
      </c>
      <c r="AF95" t="e">
        <f t="shared" si="24"/>
        <v>#N/A</v>
      </c>
      <c r="AG95" t="e">
        <f t="shared" si="25"/>
        <v>#N/A</v>
      </c>
    </row>
    <row r="96" spans="4:33">
      <c r="D96">
        <v>93</v>
      </c>
      <c r="E96" s="3">
        <v>0.5</v>
      </c>
      <c r="F96" s="17">
        <f t="shared" si="21"/>
        <v>0</v>
      </c>
      <c r="G96" s="17">
        <f t="shared" si="15"/>
        <v>0</v>
      </c>
      <c r="I96" s="14" t="e">
        <f>IF(AD96=0,NA(),ROUND(AG96,PREFERENCES!$D$4))</f>
        <v>#N/A</v>
      </c>
      <c r="J96" s="14" t="e">
        <f>ROUND(E96*AG96,PREFERENCES!$D$5)</f>
        <v>#N/A</v>
      </c>
      <c r="K96" s="14" t="e">
        <f>IF(AD96=0,NA(),ROUND(AF96,PREFERENCES!$D$6))</f>
        <v>#N/A</v>
      </c>
      <c r="L96" s="14" t="e">
        <f>IF(J96=0,NA(),ROUND(AF96/J96,PREFERENCES!$D$7))</f>
        <v>#N/A</v>
      </c>
      <c r="M96" s="17" t="e">
        <f t="shared" si="16"/>
        <v>#N/A</v>
      </c>
      <c r="N96" s="14" t="e">
        <f>ROUND(IF($B$6=0,NA(),AF96/$B$6),PREFERENCES!$D$8)</f>
        <v>#N/A</v>
      </c>
      <c r="O96" s="14" t="e">
        <f>ROUND(IF(OR(K96=0,$B$6=0),NA(),$B$6/K96),PREFERENCES!$D$9)</f>
        <v>#N/A</v>
      </c>
      <c r="P96" s="14" t="e">
        <f>ROUND(IF(OR(K96=0,$B$6=0),NA(),$B$6/K96*100),PREFERENCES!$D$10)</f>
        <v>#N/A</v>
      </c>
      <c r="Q96" s="16" t="e">
        <f>IF((AF96*CHARACTERIZE!$I$3)=0,0,CEILING(CHARACTERIZE!$E$3/(AF96*CHARACTERIZE!$I$3),1)*$B$7)</f>
        <v>#N/A</v>
      </c>
      <c r="R96" s="17" t="e">
        <f>ROUND(Q96*E96*AG96/CHARACTERIZE!$M$3/$B$7, PREFERENCES!$D$5)</f>
        <v>#N/A</v>
      </c>
      <c r="S96" s="16" t="e">
        <f>ROUND(Q96*AF96*CHARACTERIZE!$I$3/$B$7,PREFERENCES!$D$6)</f>
        <v>#N/A</v>
      </c>
      <c r="T96" s="18" t="e">
        <f>ROUND(S96/Q96,PREFERENCES!$D$6)</f>
        <v>#N/A</v>
      </c>
      <c r="U96" s="15" t="e">
        <f>IF(R96=0,0,ROUND((AF96*CHARACTERIZE!$I$3)/(E96*AG96/CHARACTERIZE!$M$3),PREFERENCES!$D$7))</f>
        <v>#N/A</v>
      </c>
      <c r="V96" s="19" t="e">
        <f t="shared" si="17"/>
        <v>#N/A</v>
      </c>
      <c r="W96" s="15" t="e">
        <f t="shared" si="13"/>
        <v>#N/A</v>
      </c>
      <c r="X96" s="15" t="e">
        <f t="shared" si="14"/>
        <v>#N/A</v>
      </c>
      <c r="Y96" s="23" t="e">
        <f t="shared" si="18"/>
        <v>#N/A</v>
      </c>
      <c r="Z96" s="15" t="e">
        <f t="shared" si="19"/>
        <v>#N/A</v>
      </c>
      <c r="AA96" s="15" t="e">
        <f t="shared" si="20"/>
        <v>#N/A</v>
      </c>
      <c r="AB96" s="22"/>
      <c r="AC96" s="4"/>
      <c r="AD96" s="3">
        <f t="shared" si="22"/>
        <v>0</v>
      </c>
      <c r="AE96" s="3" t="e">
        <f t="shared" si="23"/>
        <v>#N/A</v>
      </c>
      <c r="AF96" t="e">
        <f t="shared" si="24"/>
        <v>#N/A</v>
      </c>
      <c r="AG96" t="e">
        <f t="shared" si="25"/>
        <v>#N/A</v>
      </c>
    </row>
    <row r="97" spans="4:33">
      <c r="D97">
        <v>94</v>
      </c>
      <c r="E97" s="3">
        <v>0.51</v>
      </c>
      <c r="F97" s="17">
        <f t="shared" si="21"/>
        <v>0</v>
      </c>
      <c r="G97" s="17">
        <f t="shared" si="15"/>
        <v>0</v>
      </c>
      <c r="I97" s="14" t="e">
        <f>IF(AD97=0,NA(),ROUND(AG97,PREFERENCES!$D$4))</f>
        <v>#N/A</v>
      </c>
      <c r="J97" s="14" t="e">
        <f>ROUND(E97*AG97,PREFERENCES!$D$5)</f>
        <v>#N/A</v>
      </c>
      <c r="K97" s="14" t="e">
        <f>IF(AD97=0,NA(),ROUND(AF97,PREFERENCES!$D$6))</f>
        <v>#N/A</v>
      </c>
      <c r="L97" s="14" t="e">
        <f>IF(J97=0,NA(),ROUND(AF97/J97,PREFERENCES!$D$7))</f>
        <v>#N/A</v>
      </c>
      <c r="M97" s="17" t="e">
        <f t="shared" si="16"/>
        <v>#N/A</v>
      </c>
      <c r="N97" s="14" t="e">
        <f>ROUND(IF($B$6=0,NA(),AF97/$B$6),PREFERENCES!$D$8)</f>
        <v>#N/A</v>
      </c>
      <c r="O97" s="14" t="e">
        <f>ROUND(IF(OR(K97=0,$B$6=0),NA(),$B$6/K97),PREFERENCES!$D$9)</f>
        <v>#N/A</v>
      </c>
      <c r="P97" s="14" t="e">
        <f>ROUND(IF(OR(K97=0,$B$6=0),NA(),$B$6/K97*100),PREFERENCES!$D$10)</f>
        <v>#N/A</v>
      </c>
      <c r="Q97" s="16" t="e">
        <f>IF((AF97*CHARACTERIZE!$I$3)=0,0,CEILING(CHARACTERIZE!$E$3/(AF97*CHARACTERIZE!$I$3),1)*$B$7)</f>
        <v>#N/A</v>
      </c>
      <c r="R97" s="17" t="e">
        <f>ROUND(Q97*E97*AG97/CHARACTERIZE!$M$3/$B$7, PREFERENCES!$D$5)</f>
        <v>#N/A</v>
      </c>
      <c r="S97" s="16" t="e">
        <f>ROUND(Q97*AF97*CHARACTERIZE!$I$3/$B$7,PREFERENCES!$D$6)</f>
        <v>#N/A</v>
      </c>
      <c r="T97" s="18" t="e">
        <f>ROUND(S97/Q97,PREFERENCES!$D$6)</f>
        <v>#N/A</v>
      </c>
      <c r="U97" s="15" t="e">
        <f>IF(R97=0,0,ROUND((AF97*CHARACTERIZE!$I$3)/(E97*AG97/CHARACTERIZE!$M$3),PREFERENCES!$D$7))</f>
        <v>#N/A</v>
      </c>
      <c r="V97" s="19" t="e">
        <f t="shared" si="17"/>
        <v>#N/A</v>
      </c>
      <c r="W97" s="15" t="e">
        <f t="shared" si="13"/>
        <v>#N/A</v>
      </c>
      <c r="X97" s="15" t="e">
        <f t="shared" si="14"/>
        <v>#N/A</v>
      </c>
      <c r="Y97" s="23" t="e">
        <f t="shared" si="18"/>
        <v>#N/A</v>
      </c>
      <c r="Z97" s="15" t="e">
        <f t="shared" si="19"/>
        <v>#N/A</v>
      </c>
      <c r="AA97" s="15" t="e">
        <f t="shared" si="20"/>
        <v>#N/A</v>
      </c>
      <c r="AB97" s="22"/>
      <c r="AC97" s="4"/>
      <c r="AD97" s="3">
        <f t="shared" si="22"/>
        <v>0</v>
      </c>
      <c r="AE97" s="3" t="e">
        <f t="shared" si="23"/>
        <v>#N/A</v>
      </c>
      <c r="AF97" t="e">
        <f t="shared" si="24"/>
        <v>#N/A</v>
      </c>
      <c r="AG97" t="e">
        <f t="shared" si="25"/>
        <v>#N/A</v>
      </c>
    </row>
    <row r="98" spans="4:33">
      <c r="D98">
        <v>95</v>
      </c>
      <c r="E98" s="3">
        <v>0.52</v>
      </c>
      <c r="F98" s="17">
        <f t="shared" si="21"/>
        <v>0</v>
      </c>
      <c r="G98" s="17">
        <f t="shared" si="15"/>
        <v>0</v>
      </c>
      <c r="I98" s="14" t="e">
        <f>IF(AD98=0,NA(),ROUND(AG98,PREFERENCES!$D$4))</f>
        <v>#N/A</v>
      </c>
      <c r="J98" s="14" t="e">
        <f>ROUND(E98*AG98,PREFERENCES!$D$5)</f>
        <v>#N/A</v>
      </c>
      <c r="K98" s="14" t="e">
        <f>IF(AD98=0,NA(),ROUND(AF98,PREFERENCES!$D$6))</f>
        <v>#N/A</v>
      </c>
      <c r="L98" s="14" t="e">
        <f>IF(J98=0,NA(),ROUND(AF98/J98,PREFERENCES!$D$7))</f>
        <v>#N/A</v>
      </c>
      <c r="M98" s="17" t="e">
        <f t="shared" si="16"/>
        <v>#N/A</v>
      </c>
      <c r="N98" s="14" t="e">
        <f>ROUND(IF($B$6=0,NA(),AF98/$B$6),PREFERENCES!$D$8)</f>
        <v>#N/A</v>
      </c>
      <c r="O98" s="14" t="e">
        <f>ROUND(IF(OR(K98=0,$B$6=0),NA(),$B$6/K98),PREFERENCES!$D$9)</f>
        <v>#N/A</v>
      </c>
      <c r="P98" s="14" t="e">
        <f>ROUND(IF(OR(K98=0,$B$6=0),NA(),$B$6/K98*100),PREFERENCES!$D$10)</f>
        <v>#N/A</v>
      </c>
      <c r="Q98" s="16" t="e">
        <f>IF((AF98*CHARACTERIZE!$I$3)=0,0,CEILING(CHARACTERIZE!$E$3/(AF98*CHARACTERIZE!$I$3),1)*$B$7)</f>
        <v>#N/A</v>
      </c>
      <c r="R98" s="17" t="e">
        <f>ROUND(Q98*E98*AG98/CHARACTERIZE!$M$3/$B$7, PREFERENCES!$D$5)</f>
        <v>#N/A</v>
      </c>
      <c r="S98" s="16" t="e">
        <f>ROUND(Q98*AF98*CHARACTERIZE!$I$3/$B$7,PREFERENCES!$D$6)</f>
        <v>#N/A</v>
      </c>
      <c r="T98" s="18" t="e">
        <f>ROUND(S98/Q98,PREFERENCES!$D$6)</f>
        <v>#N/A</v>
      </c>
      <c r="U98" s="15" t="e">
        <f>IF(R98=0,0,ROUND((AF98*CHARACTERIZE!$I$3)/(E98*AG98/CHARACTERIZE!$M$3),PREFERENCES!$D$7))</f>
        <v>#N/A</v>
      </c>
      <c r="V98" s="19" t="e">
        <f t="shared" si="17"/>
        <v>#N/A</v>
      </c>
      <c r="W98" s="15" t="e">
        <f t="shared" si="13"/>
        <v>#N/A</v>
      </c>
      <c r="X98" s="15" t="e">
        <f t="shared" si="14"/>
        <v>#N/A</v>
      </c>
      <c r="Y98" s="23" t="e">
        <f t="shared" si="18"/>
        <v>#N/A</v>
      </c>
      <c r="Z98" s="15" t="e">
        <f t="shared" si="19"/>
        <v>#N/A</v>
      </c>
      <c r="AA98" s="15" t="e">
        <f t="shared" si="20"/>
        <v>#N/A</v>
      </c>
      <c r="AB98" s="22"/>
      <c r="AC98" s="4"/>
      <c r="AD98" s="3">
        <f t="shared" si="22"/>
        <v>0</v>
      </c>
      <c r="AE98" s="3" t="e">
        <f t="shared" si="23"/>
        <v>#N/A</v>
      </c>
      <c r="AF98" t="e">
        <f t="shared" si="24"/>
        <v>#N/A</v>
      </c>
      <c r="AG98" t="e">
        <f t="shared" si="25"/>
        <v>#N/A</v>
      </c>
    </row>
    <row r="99" spans="4:33">
      <c r="D99">
        <v>96</v>
      </c>
      <c r="E99" s="3">
        <v>0.53</v>
      </c>
      <c r="F99" s="17">
        <f t="shared" si="21"/>
        <v>0</v>
      </c>
      <c r="G99" s="17">
        <f t="shared" si="15"/>
        <v>0</v>
      </c>
      <c r="I99" s="14" t="e">
        <f>IF(AD99=0,NA(),ROUND(AG99,PREFERENCES!$D$4))</f>
        <v>#N/A</v>
      </c>
      <c r="J99" s="14" t="e">
        <f>ROUND(E99*AG99,PREFERENCES!$D$5)</f>
        <v>#N/A</v>
      </c>
      <c r="K99" s="14" t="e">
        <f>IF(AD99=0,NA(),ROUND(AF99,PREFERENCES!$D$6))</f>
        <v>#N/A</v>
      </c>
      <c r="L99" s="14" t="e">
        <f>IF(J99=0,NA(),ROUND(AF99/J99,PREFERENCES!$D$7))</f>
        <v>#N/A</v>
      </c>
      <c r="M99" s="17" t="e">
        <f t="shared" si="16"/>
        <v>#N/A</v>
      </c>
      <c r="N99" s="14" t="e">
        <f>ROUND(IF($B$6=0,NA(),AF99/$B$6),PREFERENCES!$D$8)</f>
        <v>#N/A</v>
      </c>
      <c r="O99" s="14" t="e">
        <f>ROUND(IF(OR(K99=0,$B$6=0),NA(),$B$6/K99),PREFERENCES!$D$9)</f>
        <v>#N/A</v>
      </c>
      <c r="P99" s="14" t="e">
        <f>ROUND(IF(OR(K99=0,$B$6=0),NA(),$B$6/K99*100),PREFERENCES!$D$10)</f>
        <v>#N/A</v>
      </c>
      <c r="Q99" s="16" t="e">
        <f>IF((AF99*CHARACTERIZE!$I$3)=0,0,CEILING(CHARACTERIZE!$E$3/(AF99*CHARACTERIZE!$I$3),1)*$B$7)</f>
        <v>#N/A</v>
      </c>
      <c r="R99" s="17" t="e">
        <f>ROUND(Q99*E99*AG99/CHARACTERIZE!$M$3/$B$7, PREFERENCES!$D$5)</f>
        <v>#N/A</v>
      </c>
      <c r="S99" s="16" t="e">
        <f>ROUND(Q99*AF99*CHARACTERIZE!$I$3/$B$7,PREFERENCES!$D$6)</f>
        <v>#N/A</v>
      </c>
      <c r="T99" s="18" t="e">
        <f>ROUND(S99/Q99,PREFERENCES!$D$6)</f>
        <v>#N/A</v>
      </c>
      <c r="U99" s="15" t="e">
        <f>IF(R99=0,0,ROUND((AF99*CHARACTERIZE!$I$3)/(E99*AG99/CHARACTERIZE!$M$3),PREFERENCES!$D$7))</f>
        <v>#N/A</v>
      </c>
      <c r="V99" s="19" t="e">
        <f t="shared" si="17"/>
        <v>#N/A</v>
      </c>
      <c r="W99" s="15" t="e">
        <f t="shared" si="13"/>
        <v>#N/A</v>
      </c>
      <c r="X99" s="15" t="e">
        <f t="shared" si="14"/>
        <v>#N/A</v>
      </c>
      <c r="Y99" s="23" t="e">
        <f t="shared" si="18"/>
        <v>#N/A</v>
      </c>
      <c r="Z99" s="15" t="e">
        <f t="shared" si="19"/>
        <v>#N/A</v>
      </c>
      <c r="AA99" s="15" t="e">
        <f t="shared" si="20"/>
        <v>#N/A</v>
      </c>
      <c r="AB99" s="22"/>
      <c r="AC99" s="4"/>
      <c r="AD99" s="3">
        <f t="shared" si="22"/>
        <v>0</v>
      </c>
      <c r="AE99" s="3" t="e">
        <f t="shared" si="23"/>
        <v>#N/A</v>
      </c>
      <c r="AF99" t="e">
        <f t="shared" si="24"/>
        <v>#N/A</v>
      </c>
      <c r="AG99" t="e">
        <f t="shared" si="25"/>
        <v>#N/A</v>
      </c>
    </row>
    <row r="100" spans="4:33">
      <c r="D100">
        <v>97</v>
      </c>
      <c r="E100" s="3">
        <v>0.54</v>
      </c>
      <c r="F100" s="17">
        <f t="shared" si="21"/>
        <v>0</v>
      </c>
      <c r="G100" s="17">
        <f t="shared" si="15"/>
        <v>0</v>
      </c>
      <c r="I100" s="14" t="e">
        <f>IF(AD100=0,NA(),ROUND(AG100,PREFERENCES!$D$4))</f>
        <v>#N/A</v>
      </c>
      <c r="J100" s="14" t="e">
        <f>ROUND(E100*AG100,PREFERENCES!$D$5)</f>
        <v>#N/A</v>
      </c>
      <c r="K100" s="14" t="e">
        <f>IF(AD100=0,NA(),ROUND(AF100,PREFERENCES!$D$6))</f>
        <v>#N/A</v>
      </c>
      <c r="L100" s="14" t="e">
        <f>IF(J100=0,NA(),ROUND(AF100/J100,PREFERENCES!$D$7))</f>
        <v>#N/A</v>
      </c>
      <c r="M100" s="17" t="e">
        <f t="shared" si="16"/>
        <v>#N/A</v>
      </c>
      <c r="N100" s="14" t="e">
        <f>ROUND(IF($B$6=0,NA(),AF100/$B$6),PREFERENCES!$D$8)</f>
        <v>#N/A</v>
      </c>
      <c r="O100" s="14" t="e">
        <f>ROUND(IF(OR(K100=0,$B$6=0),NA(),$B$6/K100),PREFERENCES!$D$9)</f>
        <v>#N/A</v>
      </c>
      <c r="P100" s="14" t="e">
        <f>ROUND(IF(OR(K100=0,$B$6=0),NA(),$B$6/K100*100),PREFERENCES!$D$10)</f>
        <v>#N/A</v>
      </c>
      <c r="Q100" s="16" t="e">
        <f>IF((AF100*CHARACTERIZE!$I$3)=0,0,CEILING(CHARACTERIZE!$E$3/(AF100*CHARACTERIZE!$I$3),1)*$B$7)</f>
        <v>#N/A</v>
      </c>
      <c r="R100" s="17" t="e">
        <f>ROUND(Q100*E100*AG100/CHARACTERIZE!$M$3/$B$7, PREFERENCES!$D$5)</f>
        <v>#N/A</v>
      </c>
      <c r="S100" s="16" t="e">
        <f>ROUND(Q100*AF100*CHARACTERIZE!$I$3/$B$7,PREFERENCES!$D$6)</f>
        <v>#N/A</v>
      </c>
      <c r="T100" s="18" t="e">
        <f>ROUND(S100/Q100,PREFERENCES!$D$6)</f>
        <v>#N/A</v>
      </c>
      <c r="U100" s="15" t="e">
        <f>IF(R100=0,0,ROUND((AF100*CHARACTERIZE!$I$3)/(E100*AG100/CHARACTERIZE!$M$3),PREFERENCES!$D$7))</f>
        <v>#N/A</v>
      </c>
      <c r="V100" s="19" t="e">
        <f t="shared" si="17"/>
        <v>#N/A</v>
      </c>
      <c r="W100" s="15" t="e">
        <f t="shared" si="13"/>
        <v>#N/A</v>
      </c>
      <c r="X100" s="15" t="e">
        <f t="shared" si="14"/>
        <v>#N/A</v>
      </c>
      <c r="Y100" s="23" t="e">
        <f t="shared" si="18"/>
        <v>#N/A</v>
      </c>
      <c r="Z100" s="15" t="e">
        <f t="shared" si="19"/>
        <v>#N/A</v>
      </c>
      <c r="AA100" s="15" t="e">
        <f t="shared" si="20"/>
        <v>#N/A</v>
      </c>
      <c r="AB100" s="22"/>
      <c r="AC100" s="4"/>
      <c r="AD100" s="3">
        <f t="shared" si="22"/>
        <v>0</v>
      </c>
      <c r="AE100" s="3" t="e">
        <f t="shared" si="23"/>
        <v>#N/A</v>
      </c>
      <c r="AF100" t="e">
        <f t="shared" si="24"/>
        <v>#N/A</v>
      </c>
      <c r="AG100" t="e">
        <f t="shared" si="25"/>
        <v>#N/A</v>
      </c>
    </row>
    <row r="101" spans="4:33">
      <c r="D101">
        <v>98</v>
      </c>
      <c r="E101">
        <v>0.55000000000000004</v>
      </c>
      <c r="F101" s="17">
        <f t="shared" si="21"/>
        <v>0</v>
      </c>
      <c r="G101" s="17">
        <f t="shared" si="15"/>
        <v>0</v>
      </c>
      <c r="I101" s="14" t="e">
        <f>IF(AD101=0,NA(),ROUND(AG101,PREFERENCES!$D$4))</f>
        <v>#N/A</v>
      </c>
      <c r="J101" s="14" t="e">
        <f>ROUND(E101*AG101,PREFERENCES!$D$5)</f>
        <v>#N/A</v>
      </c>
      <c r="K101" s="14" t="e">
        <f>IF(AD101=0,NA(),ROUND(AF101,PREFERENCES!$D$6))</f>
        <v>#N/A</v>
      </c>
      <c r="L101" s="14" t="e">
        <f>IF(J101=0,NA(),ROUND(AF101/J101,PREFERENCES!$D$7))</f>
        <v>#N/A</v>
      </c>
      <c r="M101" s="17" t="e">
        <f t="shared" si="16"/>
        <v>#N/A</v>
      </c>
      <c r="N101" s="14" t="e">
        <f>ROUND(IF($B$6=0,NA(),AF101/$B$6),PREFERENCES!$D$8)</f>
        <v>#N/A</v>
      </c>
      <c r="O101" s="14" t="e">
        <f>ROUND(IF(OR(K101=0,$B$6=0),NA(),$B$6/K101),PREFERENCES!$D$9)</f>
        <v>#N/A</v>
      </c>
      <c r="P101" s="14" t="e">
        <f>ROUND(IF(OR(K101=0,$B$6=0),NA(),$B$6/K101*100),PREFERENCES!$D$10)</f>
        <v>#N/A</v>
      </c>
      <c r="Q101" s="16" t="e">
        <f>IF((AF101*CHARACTERIZE!$I$3)=0,0,CEILING(CHARACTERIZE!$E$3/(AF101*CHARACTERIZE!$I$3),1)*$B$7)</f>
        <v>#N/A</v>
      </c>
      <c r="R101" s="17" t="e">
        <f>ROUND(Q101*E101*AG101/CHARACTERIZE!$M$3/$B$7, PREFERENCES!$D$5)</f>
        <v>#N/A</v>
      </c>
      <c r="S101" s="16" t="e">
        <f>ROUND(Q101*AF101*CHARACTERIZE!$I$3/$B$7,PREFERENCES!$D$6)</f>
        <v>#N/A</v>
      </c>
      <c r="T101" s="18" t="e">
        <f>ROUND(S101/Q101,PREFERENCES!$D$6)</f>
        <v>#N/A</v>
      </c>
      <c r="U101" s="15" t="e">
        <f>IF(R101=0,0,ROUND((AF101*CHARACTERIZE!$I$3)/(E101*AG101/CHARACTERIZE!$M$3),PREFERENCES!$D$7))</f>
        <v>#N/A</v>
      </c>
      <c r="V101" s="19" t="e">
        <f t="shared" si="17"/>
        <v>#N/A</v>
      </c>
      <c r="W101" s="15" t="e">
        <f t="shared" si="13"/>
        <v>#N/A</v>
      </c>
      <c r="X101" s="15" t="e">
        <f t="shared" si="14"/>
        <v>#N/A</v>
      </c>
      <c r="Y101" s="23" t="e">
        <f t="shared" si="18"/>
        <v>#N/A</v>
      </c>
      <c r="Z101" s="15" t="e">
        <f t="shared" si="19"/>
        <v>#N/A</v>
      </c>
      <c r="AA101" s="15" t="e">
        <f t="shared" si="20"/>
        <v>#N/A</v>
      </c>
      <c r="AB101" s="22"/>
      <c r="AC101" s="4"/>
      <c r="AD101" s="3">
        <f t="shared" si="22"/>
        <v>0</v>
      </c>
      <c r="AE101" s="3" t="e">
        <f t="shared" si="23"/>
        <v>#N/A</v>
      </c>
      <c r="AF101" t="e">
        <f t="shared" si="24"/>
        <v>#N/A</v>
      </c>
      <c r="AG101" t="e">
        <f t="shared" si="25"/>
        <v>#N/A</v>
      </c>
    </row>
    <row r="102" spans="4:33">
      <c r="D102">
        <v>99</v>
      </c>
      <c r="E102">
        <v>0.6</v>
      </c>
      <c r="F102" s="17">
        <f t="shared" si="21"/>
        <v>0</v>
      </c>
      <c r="G102" s="17">
        <f t="shared" si="15"/>
        <v>0</v>
      </c>
      <c r="I102" s="14" t="e">
        <f>IF(AD102=0,NA(),ROUND(AG102,PREFERENCES!$D$4))</f>
        <v>#N/A</v>
      </c>
      <c r="J102" s="14" t="e">
        <f>ROUND(E102*AG102,PREFERENCES!$D$5)</f>
        <v>#N/A</v>
      </c>
      <c r="K102" s="14" t="e">
        <f>IF(AD102=0,NA(),ROUND(AF102,PREFERENCES!$D$6))</f>
        <v>#N/A</v>
      </c>
      <c r="L102" s="14" t="e">
        <f>IF(J102=0,NA(),ROUND(AF102/J102,PREFERENCES!$D$7))</f>
        <v>#N/A</v>
      </c>
      <c r="M102" s="17" t="e">
        <f t="shared" si="16"/>
        <v>#N/A</v>
      </c>
      <c r="N102" s="14" t="e">
        <f>ROUND(IF($B$6=0,NA(),AF102/$B$6),PREFERENCES!$D$8)</f>
        <v>#N/A</v>
      </c>
      <c r="O102" s="14" t="e">
        <f>ROUND(IF(OR(K102=0,$B$6=0),NA(),$B$6/K102),PREFERENCES!$D$9)</f>
        <v>#N/A</v>
      </c>
      <c r="P102" s="14" t="e">
        <f>ROUND(IF(OR(K102=0,$B$6=0),NA(),$B$6/K102*100),PREFERENCES!$D$10)</f>
        <v>#N/A</v>
      </c>
      <c r="Q102" s="16" t="e">
        <f>IF((AF102*CHARACTERIZE!$I$3)=0,0,CEILING(CHARACTERIZE!$E$3/(AF102*CHARACTERIZE!$I$3),1)*$B$7)</f>
        <v>#N/A</v>
      </c>
      <c r="R102" s="17" t="e">
        <f>ROUND(Q102*E102*AG102/CHARACTERIZE!$M$3/$B$7, PREFERENCES!$D$5)</f>
        <v>#N/A</v>
      </c>
      <c r="S102" s="16" t="e">
        <f>ROUND(Q102*AF102*CHARACTERIZE!$I$3/$B$7,PREFERENCES!$D$6)</f>
        <v>#N/A</v>
      </c>
      <c r="T102" s="18" t="e">
        <f>ROUND(S102/Q102,PREFERENCES!$D$6)</f>
        <v>#N/A</v>
      </c>
      <c r="U102" s="15" t="e">
        <f>IF(R102=0,0,ROUND((AF102*CHARACTERIZE!$I$3)/(E102*AG102/CHARACTERIZE!$M$3),PREFERENCES!$D$7))</f>
        <v>#N/A</v>
      </c>
      <c r="V102" s="19" t="e">
        <f t="shared" si="17"/>
        <v>#N/A</v>
      </c>
      <c r="W102" s="15" t="e">
        <f t="shared" si="13"/>
        <v>#N/A</v>
      </c>
      <c r="X102" s="15" t="e">
        <f t="shared" si="14"/>
        <v>#N/A</v>
      </c>
      <c r="Y102" s="23" t="e">
        <f t="shared" si="18"/>
        <v>#N/A</v>
      </c>
      <c r="Z102" s="15" t="e">
        <f t="shared" si="19"/>
        <v>#N/A</v>
      </c>
      <c r="AA102" s="15" t="e">
        <f t="shared" si="20"/>
        <v>#N/A</v>
      </c>
      <c r="AB102" s="22"/>
      <c r="AC102" s="4"/>
      <c r="AD102" s="3">
        <f t="shared" si="22"/>
        <v>0</v>
      </c>
      <c r="AE102" s="3" t="e">
        <f t="shared" si="23"/>
        <v>#N/A</v>
      </c>
      <c r="AF102" t="e">
        <f t="shared" si="24"/>
        <v>#N/A</v>
      </c>
      <c r="AG102" t="e">
        <f t="shared" si="25"/>
        <v>#N/A</v>
      </c>
    </row>
    <row r="103" spans="4:33">
      <c r="D103">
        <v>100</v>
      </c>
      <c r="E103">
        <v>0.65</v>
      </c>
      <c r="F103" s="17">
        <f t="shared" si="21"/>
        <v>0</v>
      </c>
      <c r="G103" s="17">
        <f t="shared" si="15"/>
        <v>0</v>
      </c>
      <c r="I103" s="14" t="e">
        <f>IF(AD103=0,NA(),ROUND(AG103,PREFERENCES!$D$4))</f>
        <v>#N/A</v>
      </c>
      <c r="J103" s="14" t="e">
        <f>ROUND(E103*AG103,PREFERENCES!$D$5)</f>
        <v>#N/A</v>
      </c>
      <c r="K103" s="14" t="e">
        <f>IF(AD103=0,NA(),ROUND(AF103,PREFERENCES!$D$6))</f>
        <v>#N/A</v>
      </c>
      <c r="L103" s="14" t="e">
        <f>IF(J103=0,NA(),ROUND(AF103/J103,PREFERENCES!$D$7))</f>
        <v>#N/A</v>
      </c>
      <c r="M103" s="17" t="e">
        <f t="shared" si="16"/>
        <v>#N/A</v>
      </c>
      <c r="N103" s="14" t="e">
        <f>ROUND(IF($B$6=0,NA(),AF103/$B$6),PREFERENCES!$D$8)</f>
        <v>#N/A</v>
      </c>
      <c r="O103" s="14" t="e">
        <f>ROUND(IF(OR(K103=0,$B$6=0),NA(),$B$6/K103),PREFERENCES!$D$9)</f>
        <v>#N/A</v>
      </c>
      <c r="P103" s="14" t="e">
        <f>ROUND(IF(OR(K103=0,$B$6=0),NA(),$B$6/K103*100),PREFERENCES!$D$10)</f>
        <v>#N/A</v>
      </c>
      <c r="Q103" s="16" t="e">
        <f>IF((AF103*CHARACTERIZE!$I$3)=0,0,CEILING(CHARACTERIZE!$E$3/(AF103*CHARACTERIZE!$I$3),1)*$B$7)</f>
        <v>#N/A</v>
      </c>
      <c r="R103" s="17" t="e">
        <f>ROUND(Q103*E103*AG103/CHARACTERIZE!$M$3/$B$7, PREFERENCES!$D$5)</f>
        <v>#N/A</v>
      </c>
      <c r="S103" s="16" t="e">
        <f>ROUND(Q103*AF103*CHARACTERIZE!$I$3/$B$7,PREFERENCES!$D$6)</f>
        <v>#N/A</v>
      </c>
      <c r="T103" s="18" t="e">
        <f>ROUND(S103/Q103,PREFERENCES!$D$6)</f>
        <v>#N/A</v>
      </c>
      <c r="U103" s="15" t="e">
        <f>IF(R103=0,0,ROUND((AF103*CHARACTERIZE!$I$3)/(E103*AG103/CHARACTERIZE!$M$3),PREFERENCES!$D$7))</f>
        <v>#N/A</v>
      </c>
      <c r="V103" s="19" t="e">
        <f t="shared" si="17"/>
        <v>#N/A</v>
      </c>
      <c r="W103" s="15" t="e">
        <f t="shared" si="13"/>
        <v>#N/A</v>
      </c>
      <c r="X103" s="15" t="e">
        <f t="shared" si="14"/>
        <v>#N/A</v>
      </c>
      <c r="Y103" s="23" t="e">
        <f t="shared" si="18"/>
        <v>#N/A</v>
      </c>
      <c r="Z103" s="15" t="e">
        <f t="shared" si="19"/>
        <v>#N/A</v>
      </c>
      <c r="AA103" s="15" t="e">
        <f t="shared" si="20"/>
        <v>#N/A</v>
      </c>
      <c r="AB103" s="22"/>
      <c r="AC103" s="4"/>
      <c r="AD103" s="3">
        <f t="shared" si="22"/>
        <v>0</v>
      </c>
      <c r="AE103" s="3" t="e">
        <f t="shared" si="23"/>
        <v>#N/A</v>
      </c>
      <c r="AF103" t="e">
        <f t="shared" si="24"/>
        <v>#N/A</v>
      </c>
      <c r="AG103" t="e">
        <f t="shared" si="25"/>
        <v>#N/A</v>
      </c>
    </row>
    <row r="104" spans="4:33">
      <c r="D104">
        <v>101</v>
      </c>
      <c r="E104">
        <v>0.7</v>
      </c>
      <c r="F104" s="17">
        <f t="shared" si="21"/>
        <v>0</v>
      </c>
      <c r="G104" s="17">
        <f t="shared" si="15"/>
        <v>0</v>
      </c>
      <c r="I104" s="14" t="e">
        <f>IF(AD104=0,NA(),ROUND(AG104,PREFERENCES!$D$4))</f>
        <v>#N/A</v>
      </c>
      <c r="J104" s="14" t="e">
        <f>ROUND(E104*AG104,PREFERENCES!$D$5)</f>
        <v>#N/A</v>
      </c>
      <c r="K104" s="14" t="e">
        <f>IF(AD104=0,NA(),ROUND(AF104,PREFERENCES!$D$6))</f>
        <v>#N/A</v>
      </c>
      <c r="L104" s="14" t="e">
        <f>IF(J104=0,NA(),ROUND(AF104/J104,PREFERENCES!$D$7))</f>
        <v>#N/A</v>
      </c>
      <c r="M104" s="17" t="e">
        <f t="shared" si="16"/>
        <v>#N/A</v>
      </c>
      <c r="N104" s="14" t="e">
        <f>ROUND(IF($B$6=0,NA(),AF104/$B$6),PREFERENCES!$D$8)</f>
        <v>#N/A</v>
      </c>
      <c r="O104" s="14" t="e">
        <f>ROUND(IF(OR(K104=0,$B$6=0),NA(),$B$6/K104),PREFERENCES!$D$9)</f>
        <v>#N/A</v>
      </c>
      <c r="P104" s="14" t="e">
        <f>ROUND(IF(OR(K104=0,$B$6=0),NA(),$B$6/K104*100),PREFERENCES!$D$10)</f>
        <v>#N/A</v>
      </c>
      <c r="Q104" s="16" t="e">
        <f>IF((AF104*CHARACTERIZE!$I$3)=0,0,CEILING(CHARACTERIZE!$E$3/(AF104*CHARACTERIZE!$I$3),1)*$B$7)</f>
        <v>#N/A</v>
      </c>
      <c r="R104" s="17" t="e">
        <f>ROUND(Q104*E104*AG104/CHARACTERIZE!$M$3/$B$7, PREFERENCES!$D$5)</f>
        <v>#N/A</v>
      </c>
      <c r="S104" s="16" t="e">
        <f>ROUND(Q104*AF104*CHARACTERIZE!$I$3/$B$7,PREFERENCES!$D$6)</f>
        <v>#N/A</v>
      </c>
      <c r="T104" s="18" t="e">
        <f>ROUND(S104/Q104,PREFERENCES!$D$6)</f>
        <v>#N/A</v>
      </c>
      <c r="U104" s="15" t="e">
        <f>IF(R104=0,0,ROUND((AF104*CHARACTERIZE!$I$3)/(E104*AG104/CHARACTERIZE!$M$3),PREFERENCES!$D$7))</f>
        <v>#N/A</v>
      </c>
      <c r="V104" s="19" t="e">
        <f t="shared" si="17"/>
        <v>#N/A</v>
      </c>
      <c r="W104" s="15" t="e">
        <f t="shared" si="13"/>
        <v>#N/A</v>
      </c>
      <c r="X104" s="15" t="e">
        <f t="shared" si="14"/>
        <v>#N/A</v>
      </c>
      <c r="Y104" s="23" t="e">
        <f t="shared" si="18"/>
        <v>#N/A</v>
      </c>
      <c r="Z104" s="15" t="e">
        <f t="shared" si="19"/>
        <v>#N/A</v>
      </c>
      <c r="AA104" s="15" t="e">
        <f t="shared" si="20"/>
        <v>#N/A</v>
      </c>
      <c r="AB104" s="22"/>
      <c r="AC104" s="4"/>
      <c r="AD104" s="3">
        <f t="shared" si="22"/>
        <v>0</v>
      </c>
      <c r="AE104" s="3" t="e">
        <f t="shared" si="23"/>
        <v>#N/A</v>
      </c>
      <c r="AF104" t="e">
        <f t="shared" si="24"/>
        <v>#N/A</v>
      </c>
      <c r="AG104" t="e">
        <f t="shared" si="25"/>
        <v>#N/A</v>
      </c>
    </row>
    <row r="105" spans="4:33">
      <c r="D105">
        <v>102</v>
      </c>
      <c r="E105">
        <v>0.75</v>
      </c>
      <c r="F105" s="17">
        <f t="shared" si="21"/>
        <v>0</v>
      </c>
      <c r="G105" s="17">
        <f t="shared" si="15"/>
        <v>0</v>
      </c>
      <c r="I105" s="14" t="e">
        <f>IF(AD105=0,NA(),ROUND(AG105,PREFERENCES!$D$4))</f>
        <v>#N/A</v>
      </c>
      <c r="J105" s="14" t="e">
        <f>ROUND(E105*AG105,PREFERENCES!$D$5)</f>
        <v>#N/A</v>
      </c>
      <c r="K105" s="14" t="e">
        <f>IF(AD105=0,NA(),ROUND(AF105,PREFERENCES!$D$6))</f>
        <v>#N/A</v>
      </c>
      <c r="L105" s="14" t="e">
        <f>IF(J105=0,NA(),ROUND(AF105/J105,PREFERENCES!$D$7))</f>
        <v>#N/A</v>
      </c>
      <c r="M105" s="17" t="e">
        <f t="shared" si="16"/>
        <v>#N/A</v>
      </c>
      <c r="N105" s="14" t="e">
        <f>ROUND(IF($B$6=0,NA(),AF105/$B$6),PREFERENCES!$D$8)</f>
        <v>#N/A</v>
      </c>
      <c r="O105" s="14" t="e">
        <f>ROUND(IF(OR(K105=0,$B$6=0),NA(),$B$6/K105),PREFERENCES!$D$9)</f>
        <v>#N/A</v>
      </c>
      <c r="P105" s="14" t="e">
        <f>ROUND(IF(OR(K105=0,$B$6=0),NA(),$B$6/K105*100),PREFERENCES!$D$10)</f>
        <v>#N/A</v>
      </c>
      <c r="Q105" s="16" t="e">
        <f>IF((AF105*CHARACTERIZE!$I$3)=0,0,CEILING(CHARACTERIZE!$E$3/(AF105*CHARACTERIZE!$I$3),1)*$B$7)</f>
        <v>#N/A</v>
      </c>
      <c r="R105" s="17" t="e">
        <f>ROUND(Q105*E105*AG105/CHARACTERIZE!$M$3/$B$7, PREFERENCES!$D$5)</f>
        <v>#N/A</v>
      </c>
      <c r="S105" s="16" t="e">
        <f>ROUND(Q105*AF105*CHARACTERIZE!$I$3/$B$7,PREFERENCES!$D$6)</f>
        <v>#N/A</v>
      </c>
      <c r="T105" s="18" t="e">
        <f>ROUND(S105/Q105,PREFERENCES!$D$6)</f>
        <v>#N/A</v>
      </c>
      <c r="U105" s="15" t="e">
        <f>IF(R105=0,0,ROUND((AF105*CHARACTERIZE!$I$3)/(E105*AG105/CHARACTERIZE!$M$3),PREFERENCES!$D$7))</f>
        <v>#N/A</v>
      </c>
      <c r="V105" s="19" t="e">
        <f t="shared" si="17"/>
        <v>#N/A</v>
      </c>
      <c r="W105" s="15" t="e">
        <f t="shared" si="13"/>
        <v>#N/A</v>
      </c>
      <c r="X105" s="15" t="e">
        <f t="shared" si="14"/>
        <v>#N/A</v>
      </c>
      <c r="Y105" s="23" t="e">
        <f t="shared" si="18"/>
        <v>#N/A</v>
      </c>
      <c r="Z105" s="15" t="e">
        <f t="shared" si="19"/>
        <v>#N/A</v>
      </c>
      <c r="AA105" s="15" t="e">
        <f t="shared" si="20"/>
        <v>#N/A</v>
      </c>
      <c r="AB105" s="22"/>
      <c r="AC105" s="4"/>
      <c r="AD105" s="3">
        <f t="shared" si="22"/>
        <v>0</v>
      </c>
      <c r="AE105" s="3" t="e">
        <f t="shared" si="23"/>
        <v>#N/A</v>
      </c>
      <c r="AF105" t="e">
        <f t="shared" si="24"/>
        <v>#N/A</v>
      </c>
      <c r="AG105" t="e">
        <f t="shared" si="25"/>
        <v>#N/A</v>
      </c>
    </row>
    <row r="106" spans="4:33">
      <c r="D106">
        <v>103</v>
      </c>
      <c r="E106">
        <v>0.8</v>
      </c>
      <c r="F106" s="17">
        <f t="shared" si="21"/>
        <v>0</v>
      </c>
      <c r="G106" s="17">
        <f t="shared" si="15"/>
        <v>0</v>
      </c>
      <c r="I106" s="14" t="e">
        <f>IF(AD106=0,NA(),ROUND(AG106,PREFERENCES!$D$4))</f>
        <v>#N/A</v>
      </c>
      <c r="J106" s="14" t="e">
        <f>ROUND(E106*AG106,PREFERENCES!$D$5)</f>
        <v>#N/A</v>
      </c>
      <c r="K106" s="14" t="e">
        <f>IF(AD106=0,NA(),ROUND(AF106,PREFERENCES!$D$6))</f>
        <v>#N/A</v>
      </c>
      <c r="L106" s="14" t="e">
        <f>IF(J106=0,NA(),ROUND(AF106/J106,PREFERENCES!$D$7))</f>
        <v>#N/A</v>
      </c>
      <c r="M106" s="17" t="e">
        <f t="shared" si="16"/>
        <v>#N/A</v>
      </c>
      <c r="N106" s="14" t="e">
        <f>ROUND(IF($B$6=0,NA(),AF106/$B$6),PREFERENCES!$D$8)</f>
        <v>#N/A</v>
      </c>
      <c r="O106" s="14" t="e">
        <f>ROUND(IF(OR(K106=0,$B$6=0),NA(),$B$6/K106),PREFERENCES!$D$9)</f>
        <v>#N/A</v>
      </c>
      <c r="P106" s="14" t="e">
        <f>ROUND(IF(OR(K106=0,$B$6=0),NA(),$B$6/K106*100),PREFERENCES!$D$10)</f>
        <v>#N/A</v>
      </c>
      <c r="Q106" s="16" t="e">
        <f>IF((AF106*CHARACTERIZE!$I$3)=0,0,CEILING(CHARACTERIZE!$E$3/(AF106*CHARACTERIZE!$I$3),1)*$B$7)</f>
        <v>#N/A</v>
      </c>
      <c r="R106" s="17" t="e">
        <f>ROUND(Q106*E106*AG106/CHARACTERIZE!$M$3/$B$7, PREFERENCES!$D$5)</f>
        <v>#N/A</v>
      </c>
      <c r="S106" s="16" t="e">
        <f>ROUND(Q106*AF106*CHARACTERIZE!$I$3/$B$7,PREFERENCES!$D$6)</f>
        <v>#N/A</v>
      </c>
      <c r="T106" s="18" t="e">
        <f>ROUND(S106/Q106,PREFERENCES!$D$6)</f>
        <v>#N/A</v>
      </c>
      <c r="U106" s="15" t="e">
        <f>IF(R106=0,0,ROUND((AF106*CHARACTERIZE!$I$3)/(E106*AG106/CHARACTERIZE!$M$3),PREFERENCES!$D$7))</f>
        <v>#N/A</v>
      </c>
      <c r="V106" s="19" t="e">
        <f t="shared" si="17"/>
        <v>#N/A</v>
      </c>
      <c r="W106" s="15" t="e">
        <f t="shared" si="13"/>
        <v>#N/A</v>
      </c>
      <c r="X106" s="15" t="e">
        <f t="shared" si="14"/>
        <v>#N/A</v>
      </c>
      <c r="Y106" s="23" t="e">
        <f t="shared" si="18"/>
        <v>#N/A</v>
      </c>
      <c r="Z106" s="15" t="e">
        <f t="shared" si="19"/>
        <v>#N/A</v>
      </c>
      <c r="AA106" s="15" t="e">
        <f t="shared" si="20"/>
        <v>#N/A</v>
      </c>
      <c r="AB106" s="22"/>
      <c r="AC106" s="4"/>
      <c r="AD106" s="3">
        <f t="shared" si="22"/>
        <v>0</v>
      </c>
      <c r="AE106" s="3" t="e">
        <f t="shared" si="23"/>
        <v>#N/A</v>
      </c>
      <c r="AF106" t="e">
        <f t="shared" si="24"/>
        <v>#N/A</v>
      </c>
      <c r="AG106" t="e">
        <f t="shared" si="25"/>
        <v>#N/A</v>
      </c>
    </row>
    <row r="107" spans="4:33">
      <c r="D107">
        <v>104</v>
      </c>
      <c r="E107" s="3">
        <v>0.85</v>
      </c>
      <c r="F107" s="17">
        <f t="shared" si="21"/>
        <v>0</v>
      </c>
      <c r="G107" s="17">
        <f t="shared" si="15"/>
        <v>0</v>
      </c>
      <c r="I107" s="14" t="e">
        <f>IF(AD107=0,NA(),ROUND(AG107,PREFERENCES!$D$4))</f>
        <v>#N/A</v>
      </c>
      <c r="J107" s="14" t="e">
        <f>ROUND(E107*AG107,PREFERENCES!$D$5)</f>
        <v>#N/A</v>
      </c>
      <c r="K107" s="14" t="e">
        <f>IF(AD107=0,NA(),ROUND(AF107,PREFERENCES!$D$6))</f>
        <v>#N/A</v>
      </c>
      <c r="L107" s="14" t="e">
        <f>IF(J107=0,NA(),ROUND(AF107/J107,PREFERENCES!$D$7))</f>
        <v>#N/A</v>
      </c>
      <c r="M107" s="17" t="e">
        <f t="shared" si="16"/>
        <v>#N/A</v>
      </c>
      <c r="N107" s="14" t="e">
        <f>ROUND(IF($B$6=0,NA(),AF107/$B$6),PREFERENCES!$D$8)</f>
        <v>#N/A</v>
      </c>
      <c r="O107" s="14" t="e">
        <f>ROUND(IF(OR(K107=0,$B$6=0),NA(),$B$6/K107),PREFERENCES!$D$9)</f>
        <v>#N/A</v>
      </c>
      <c r="P107" s="14" t="e">
        <f>ROUND(IF(OR(K107=0,$B$6=0),NA(),$B$6/K107*100),PREFERENCES!$D$10)</f>
        <v>#N/A</v>
      </c>
      <c r="Q107" s="16" t="e">
        <f>IF((AF107*CHARACTERIZE!$I$3)=0,0,CEILING(CHARACTERIZE!$E$3/(AF107*CHARACTERIZE!$I$3),1)*$B$7)</f>
        <v>#N/A</v>
      </c>
      <c r="R107" s="17" t="e">
        <f>ROUND(Q107*E107*AG107/CHARACTERIZE!$M$3/$B$7, PREFERENCES!$D$5)</f>
        <v>#N/A</v>
      </c>
      <c r="S107" s="16" t="e">
        <f>ROUND(Q107*AF107*CHARACTERIZE!$I$3/$B$7,PREFERENCES!$D$6)</f>
        <v>#N/A</v>
      </c>
      <c r="T107" s="18" t="e">
        <f>ROUND(S107/Q107,PREFERENCES!$D$6)</f>
        <v>#N/A</v>
      </c>
      <c r="U107" s="15" t="e">
        <f>IF(R107=0,0,ROUND((AF107*CHARACTERIZE!$I$3)/(E107*AG107/CHARACTERIZE!$M$3),PREFERENCES!$D$7))</f>
        <v>#N/A</v>
      </c>
      <c r="V107" s="19" t="e">
        <f t="shared" si="17"/>
        <v>#N/A</v>
      </c>
      <c r="W107" s="15" t="e">
        <f t="shared" si="13"/>
        <v>#N/A</v>
      </c>
      <c r="X107" s="15" t="e">
        <f t="shared" si="14"/>
        <v>#N/A</v>
      </c>
      <c r="Y107" s="23" t="e">
        <f t="shared" si="18"/>
        <v>#N/A</v>
      </c>
      <c r="Z107" s="15" t="e">
        <f t="shared" si="19"/>
        <v>#N/A</v>
      </c>
      <c r="AA107" s="15" t="e">
        <f t="shared" si="20"/>
        <v>#N/A</v>
      </c>
      <c r="AB107" s="22"/>
      <c r="AC107" s="4"/>
      <c r="AD107" s="3">
        <f t="shared" si="22"/>
        <v>0</v>
      </c>
      <c r="AE107" s="3" t="e">
        <f t="shared" si="23"/>
        <v>#N/A</v>
      </c>
      <c r="AF107" t="e">
        <f t="shared" si="24"/>
        <v>#N/A</v>
      </c>
      <c r="AG107" t="e">
        <f t="shared" si="25"/>
        <v>#N/A</v>
      </c>
    </row>
    <row r="108" spans="4:33">
      <c r="D108">
        <v>105</v>
      </c>
      <c r="E108" s="3">
        <v>0.9</v>
      </c>
      <c r="F108" s="17">
        <f t="shared" si="21"/>
        <v>0</v>
      </c>
      <c r="G108" s="17">
        <f t="shared" si="15"/>
        <v>0</v>
      </c>
      <c r="I108" s="14" t="e">
        <f>IF(AD108=0,NA(),ROUND(AG108,PREFERENCES!$D$4))</f>
        <v>#N/A</v>
      </c>
      <c r="J108" s="14" t="e">
        <f>ROUND(E108*AG108,PREFERENCES!$D$5)</f>
        <v>#N/A</v>
      </c>
      <c r="K108" s="14" t="e">
        <f>IF(AD108=0,NA(),ROUND(AF108,PREFERENCES!$D$6))</f>
        <v>#N/A</v>
      </c>
      <c r="L108" s="14" t="e">
        <f>IF(J108=0,NA(),ROUND(AF108/J108,PREFERENCES!$D$7))</f>
        <v>#N/A</v>
      </c>
      <c r="M108" s="17" t="e">
        <f t="shared" si="16"/>
        <v>#N/A</v>
      </c>
      <c r="N108" s="14" t="e">
        <f>ROUND(IF($B$6=0,NA(),AF108/$B$6),PREFERENCES!$D$8)</f>
        <v>#N/A</v>
      </c>
      <c r="O108" s="14" t="e">
        <f>ROUND(IF(OR(K108=0,$B$6=0),NA(),$B$6/K108),PREFERENCES!$D$9)</f>
        <v>#N/A</v>
      </c>
      <c r="P108" s="14" t="e">
        <f>ROUND(IF(OR(K108=0,$B$6=0),NA(),$B$6/K108*100),PREFERENCES!$D$10)</f>
        <v>#N/A</v>
      </c>
      <c r="Q108" s="16" t="e">
        <f>IF((AF108*CHARACTERIZE!$I$3)=0,0,CEILING(CHARACTERIZE!$E$3/(AF108*CHARACTERIZE!$I$3),1)*$B$7)</f>
        <v>#N/A</v>
      </c>
      <c r="R108" s="17" t="e">
        <f>ROUND(Q108*E108*AG108/CHARACTERIZE!$M$3/$B$7, PREFERENCES!$D$5)</f>
        <v>#N/A</v>
      </c>
      <c r="S108" s="16" t="e">
        <f>ROUND(Q108*AF108*CHARACTERIZE!$I$3/$B$7,PREFERENCES!$D$6)</f>
        <v>#N/A</v>
      </c>
      <c r="T108" s="18" t="e">
        <f>ROUND(S108/Q108,PREFERENCES!$D$6)</f>
        <v>#N/A</v>
      </c>
      <c r="U108" s="15" t="e">
        <f>IF(R108=0,0,ROUND((AF108*CHARACTERIZE!$I$3)/(E108*AG108/CHARACTERIZE!$M$3),PREFERENCES!$D$7))</f>
        <v>#N/A</v>
      </c>
      <c r="V108" s="19" t="e">
        <f t="shared" si="17"/>
        <v>#N/A</v>
      </c>
      <c r="W108" s="15" t="e">
        <f t="shared" si="13"/>
        <v>#N/A</v>
      </c>
      <c r="X108" s="15" t="e">
        <f t="shared" si="14"/>
        <v>#N/A</v>
      </c>
      <c r="Y108" s="23" t="e">
        <f t="shared" si="18"/>
        <v>#N/A</v>
      </c>
      <c r="Z108" s="15" t="e">
        <f t="shared" si="19"/>
        <v>#N/A</v>
      </c>
      <c r="AA108" s="15" t="e">
        <f t="shared" si="20"/>
        <v>#N/A</v>
      </c>
      <c r="AB108" s="22"/>
      <c r="AC108" s="4"/>
      <c r="AD108" s="3">
        <f t="shared" si="22"/>
        <v>0</v>
      </c>
      <c r="AE108" s="3" t="e">
        <f t="shared" si="23"/>
        <v>#N/A</v>
      </c>
      <c r="AF108" t="e">
        <f t="shared" si="24"/>
        <v>#N/A</v>
      </c>
      <c r="AG108" t="e">
        <f t="shared" si="25"/>
        <v>#N/A</v>
      </c>
    </row>
    <row r="109" spans="4:33">
      <c r="D109">
        <v>106</v>
      </c>
      <c r="E109" s="3">
        <v>0.95000000000000095</v>
      </c>
      <c r="F109" s="17">
        <f t="shared" si="21"/>
        <v>0</v>
      </c>
      <c r="G109" s="17">
        <f t="shared" si="15"/>
        <v>0</v>
      </c>
      <c r="I109" s="14" t="e">
        <f>IF(AD109=0,NA(),ROUND(AG109,PREFERENCES!$D$4))</f>
        <v>#N/A</v>
      </c>
      <c r="J109" s="14" t="e">
        <f>ROUND(E109*AG109,PREFERENCES!$D$5)</f>
        <v>#N/A</v>
      </c>
      <c r="K109" s="14" t="e">
        <f>IF(AD109=0,NA(),ROUND(AF109,PREFERENCES!$D$6))</f>
        <v>#N/A</v>
      </c>
      <c r="L109" s="14" t="e">
        <f>IF(J109=0,NA(),ROUND(AF109/J109,PREFERENCES!$D$7))</f>
        <v>#N/A</v>
      </c>
      <c r="M109" s="17" t="e">
        <f t="shared" si="16"/>
        <v>#N/A</v>
      </c>
      <c r="N109" s="14" t="e">
        <f>ROUND(IF($B$6=0,NA(),AF109/$B$6),PREFERENCES!$D$8)</f>
        <v>#N/A</v>
      </c>
      <c r="O109" s="14" t="e">
        <f>ROUND(IF(OR(K109=0,$B$6=0),NA(),$B$6/K109),PREFERENCES!$D$9)</f>
        <v>#N/A</v>
      </c>
      <c r="P109" s="14" t="e">
        <f>ROUND(IF(OR(K109=0,$B$6=0),NA(),$B$6/K109*100),PREFERENCES!$D$10)</f>
        <v>#N/A</v>
      </c>
      <c r="Q109" s="16" t="e">
        <f>IF((AF109*CHARACTERIZE!$I$3)=0,0,CEILING(CHARACTERIZE!$E$3/(AF109*CHARACTERIZE!$I$3),1)*$B$7)</f>
        <v>#N/A</v>
      </c>
      <c r="R109" s="17" t="e">
        <f>ROUND(Q109*E109*AG109/CHARACTERIZE!$M$3/$B$7, PREFERENCES!$D$5)</f>
        <v>#N/A</v>
      </c>
      <c r="S109" s="16" t="e">
        <f>ROUND(Q109*AF109*CHARACTERIZE!$I$3/$B$7,PREFERENCES!$D$6)</f>
        <v>#N/A</v>
      </c>
      <c r="T109" s="18" t="e">
        <f>ROUND(S109/Q109,PREFERENCES!$D$6)</f>
        <v>#N/A</v>
      </c>
      <c r="U109" s="15" t="e">
        <f>IF(R109=0,0,ROUND((AF109*CHARACTERIZE!$I$3)/(E109*AG109/CHARACTERIZE!$M$3),PREFERENCES!$D$7))</f>
        <v>#N/A</v>
      </c>
      <c r="V109" s="19" t="e">
        <f t="shared" si="17"/>
        <v>#N/A</v>
      </c>
      <c r="W109" s="15" t="e">
        <f t="shared" si="13"/>
        <v>#N/A</v>
      </c>
      <c r="X109" s="15" t="e">
        <f t="shared" si="14"/>
        <v>#N/A</v>
      </c>
      <c r="Y109" s="23" t="e">
        <f t="shared" si="18"/>
        <v>#N/A</v>
      </c>
      <c r="Z109" s="15" t="e">
        <f t="shared" si="19"/>
        <v>#N/A</v>
      </c>
      <c r="AA109" s="15" t="e">
        <f t="shared" si="20"/>
        <v>#N/A</v>
      </c>
      <c r="AB109" s="22"/>
      <c r="AC109" s="4"/>
      <c r="AD109" s="3">
        <f t="shared" si="22"/>
        <v>0</v>
      </c>
      <c r="AE109" s="3" t="e">
        <f t="shared" si="23"/>
        <v>#N/A</v>
      </c>
      <c r="AF109" t="e">
        <f t="shared" si="24"/>
        <v>#N/A</v>
      </c>
      <c r="AG109" t="e">
        <f t="shared" si="25"/>
        <v>#N/A</v>
      </c>
    </row>
    <row r="110" spans="4:33">
      <c r="D110">
        <v>107</v>
      </c>
      <c r="E110" s="3">
        <v>1</v>
      </c>
      <c r="F110" s="17">
        <f t="shared" si="21"/>
        <v>0</v>
      </c>
      <c r="G110" s="17">
        <f t="shared" si="15"/>
        <v>0</v>
      </c>
      <c r="I110" s="14" t="e">
        <f>IF(AD110=0,NA(),ROUND(AG110,PREFERENCES!$D$4))</f>
        <v>#N/A</v>
      </c>
      <c r="J110" s="14" t="e">
        <f>ROUND(E110*AG110,PREFERENCES!$D$5)</f>
        <v>#N/A</v>
      </c>
      <c r="K110" s="14" t="e">
        <f>IF(AD110=0,NA(),ROUND(AF110,PREFERENCES!$D$6))</f>
        <v>#N/A</v>
      </c>
      <c r="L110" s="14" t="e">
        <f>IF(J110=0,NA(),ROUND(AF110/J110,PREFERENCES!$D$7))</f>
        <v>#N/A</v>
      </c>
      <c r="M110" s="17" t="e">
        <f t="shared" si="16"/>
        <v>#N/A</v>
      </c>
      <c r="N110" s="14" t="e">
        <f>ROUND(IF($B$6=0,NA(),AF110/$B$6),PREFERENCES!$D$8)</f>
        <v>#N/A</v>
      </c>
      <c r="O110" s="14" t="e">
        <f>ROUND(IF(OR(K110=0,$B$6=0),NA(),$B$6/K110),PREFERENCES!$D$9)</f>
        <v>#N/A</v>
      </c>
      <c r="P110" s="14" t="e">
        <f>ROUND(IF(OR(K110=0,$B$6=0),NA(),$B$6/K110*100),PREFERENCES!$D$10)</f>
        <v>#N/A</v>
      </c>
      <c r="Q110" s="16" t="e">
        <f>IF((AF110*CHARACTERIZE!$I$3)=0,0,CEILING(CHARACTERIZE!$E$3/(AF110*CHARACTERIZE!$I$3),1)*$B$7)</f>
        <v>#N/A</v>
      </c>
      <c r="R110" s="17" t="e">
        <f>ROUND(Q110*E110*AG110/CHARACTERIZE!$M$3/$B$7, PREFERENCES!$D$5)</f>
        <v>#N/A</v>
      </c>
      <c r="S110" s="16" t="e">
        <f>ROUND(Q110*AF110*CHARACTERIZE!$I$3/$B$7,PREFERENCES!$D$6)</f>
        <v>#N/A</v>
      </c>
      <c r="T110" s="18" t="e">
        <f>ROUND(S110/Q110,PREFERENCES!$D$6)</f>
        <v>#N/A</v>
      </c>
      <c r="U110" s="15" t="e">
        <f>IF(R110=0,0,ROUND((AF110*CHARACTERIZE!$I$3)/(E110*AG110/CHARACTERIZE!$M$3),PREFERENCES!$D$7))</f>
        <v>#N/A</v>
      </c>
      <c r="V110" s="19" t="e">
        <f t="shared" si="17"/>
        <v>#N/A</v>
      </c>
      <c r="W110" s="15" t="e">
        <f t="shared" si="13"/>
        <v>#N/A</v>
      </c>
      <c r="X110" s="15" t="e">
        <f t="shared" si="14"/>
        <v>#N/A</v>
      </c>
      <c r="Y110" s="23" t="e">
        <f t="shared" si="18"/>
        <v>#N/A</v>
      </c>
      <c r="Z110" s="15" t="e">
        <f t="shared" si="19"/>
        <v>#N/A</v>
      </c>
      <c r="AA110" s="15" t="e">
        <f t="shared" si="20"/>
        <v>#N/A</v>
      </c>
      <c r="AB110" s="22"/>
      <c r="AC110" s="4"/>
      <c r="AD110" s="3">
        <f t="shared" si="22"/>
        <v>0</v>
      </c>
      <c r="AE110" s="3" t="e">
        <f t="shared" si="23"/>
        <v>#N/A</v>
      </c>
      <c r="AF110" t="e">
        <f t="shared" si="24"/>
        <v>#N/A</v>
      </c>
      <c r="AG110" t="e">
        <f t="shared" si="25"/>
        <v>#N/A</v>
      </c>
    </row>
    <row r="111" spans="4:33">
      <c r="D111">
        <v>108</v>
      </c>
      <c r="E111" s="3">
        <v>1.05</v>
      </c>
      <c r="F111" s="17">
        <f t="shared" si="21"/>
        <v>0</v>
      </c>
      <c r="G111" s="17">
        <f t="shared" si="15"/>
        <v>0</v>
      </c>
      <c r="I111" s="14" t="e">
        <f>IF(AD111=0,NA(),ROUND(AG111,PREFERENCES!$D$4))</f>
        <v>#N/A</v>
      </c>
      <c r="J111" s="14" t="e">
        <f>ROUND(E111*AG111,PREFERENCES!$D$5)</f>
        <v>#N/A</v>
      </c>
      <c r="K111" s="14" t="e">
        <f>IF(AD111=0,NA(),ROUND(AF111,PREFERENCES!$D$6))</f>
        <v>#N/A</v>
      </c>
      <c r="L111" s="14" t="e">
        <f>IF(J111=0,NA(),ROUND(AF111/J111,PREFERENCES!$D$7))</f>
        <v>#N/A</v>
      </c>
      <c r="M111" s="17" t="e">
        <f t="shared" si="16"/>
        <v>#N/A</v>
      </c>
      <c r="N111" s="14" t="e">
        <f>ROUND(IF($B$6=0,NA(),AF111/$B$6),PREFERENCES!$D$8)</f>
        <v>#N/A</v>
      </c>
      <c r="O111" s="14" t="e">
        <f>ROUND(IF(OR(K111=0,$B$6=0),NA(),$B$6/K111),PREFERENCES!$D$9)</f>
        <v>#N/A</v>
      </c>
      <c r="P111" s="14" t="e">
        <f>ROUND(IF(OR(K111=0,$B$6=0),NA(),$B$6/K111*100),PREFERENCES!$D$10)</f>
        <v>#N/A</v>
      </c>
      <c r="Q111" s="16" t="e">
        <f>IF((AF111*CHARACTERIZE!$I$3)=0,0,CEILING(CHARACTERIZE!$E$3/(AF111*CHARACTERIZE!$I$3),1)*$B$7)</f>
        <v>#N/A</v>
      </c>
      <c r="R111" s="17" t="e">
        <f>ROUND(Q111*E111*AG111/CHARACTERIZE!$M$3/$B$7, PREFERENCES!$D$5)</f>
        <v>#N/A</v>
      </c>
      <c r="S111" s="16" t="e">
        <f>ROUND(Q111*AF111*CHARACTERIZE!$I$3/$B$7,PREFERENCES!$D$6)</f>
        <v>#N/A</v>
      </c>
      <c r="T111" s="18" t="e">
        <f>ROUND(S111/Q111,PREFERENCES!$D$6)</f>
        <v>#N/A</v>
      </c>
      <c r="U111" s="15" t="e">
        <f>IF(R111=0,0,ROUND((AF111*CHARACTERIZE!$I$3)/(E111*AG111/CHARACTERIZE!$M$3),PREFERENCES!$D$7))</f>
        <v>#N/A</v>
      </c>
      <c r="V111" s="19" t="e">
        <f t="shared" si="17"/>
        <v>#N/A</v>
      </c>
      <c r="W111" s="15" t="e">
        <f t="shared" si="13"/>
        <v>#N/A</v>
      </c>
      <c r="X111" s="15" t="e">
        <f t="shared" si="14"/>
        <v>#N/A</v>
      </c>
      <c r="Y111" s="23" t="e">
        <f t="shared" si="18"/>
        <v>#N/A</v>
      </c>
      <c r="Z111" s="15" t="e">
        <f t="shared" si="19"/>
        <v>#N/A</v>
      </c>
      <c r="AA111" s="15" t="e">
        <f t="shared" si="20"/>
        <v>#N/A</v>
      </c>
      <c r="AB111" s="22"/>
      <c r="AC111" s="4"/>
      <c r="AD111" s="3">
        <f t="shared" si="22"/>
        <v>0</v>
      </c>
      <c r="AE111" s="3" t="e">
        <f t="shared" si="23"/>
        <v>#N/A</v>
      </c>
      <c r="AF111" t="e">
        <f t="shared" si="24"/>
        <v>#N/A</v>
      </c>
      <c r="AG111" t="e">
        <f t="shared" si="25"/>
        <v>#N/A</v>
      </c>
    </row>
    <row r="112" spans="4:33">
      <c r="D112">
        <v>109</v>
      </c>
      <c r="E112" s="3">
        <v>1.1000000000000001</v>
      </c>
      <c r="F112" s="17">
        <f t="shared" si="21"/>
        <v>0</v>
      </c>
      <c r="G112" s="17">
        <f t="shared" si="15"/>
        <v>0</v>
      </c>
      <c r="I112" s="14" t="e">
        <f>IF(AD112=0,NA(),ROUND(AG112,PREFERENCES!$D$4))</f>
        <v>#N/A</v>
      </c>
      <c r="J112" s="14" t="e">
        <f>ROUND(E112*AG112,PREFERENCES!$D$5)</f>
        <v>#N/A</v>
      </c>
      <c r="K112" s="14" t="e">
        <f>IF(AD112=0,NA(),ROUND(AF112,PREFERENCES!$D$6))</f>
        <v>#N/A</v>
      </c>
      <c r="L112" s="14" t="e">
        <f>IF(J112=0,NA(),ROUND(AF112/J112,PREFERENCES!$D$7))</f>
        <v>#N/A</v>
      </c>
      <c r="M112" s="17" t="e">
        <f t="shared" si="16"/>
        <v>#N/A</v>
      </c>
      <c r="N112" s="14" t="e">
        <f>ROUND(IF($B$6=0,NA(),AF112/$B$6),PREFERENCES!$D$8)</f>
        <v>#N/A</v>
      </c>
      <c r="O112" s="14" t="e">
        <f>ROUND(IF(OR(K112=0,$B$6=0),NA(),$B$6/K112),PREFERENCES!$D$9)</f>
        <v>#N/A</v>
      </c>
      <c r="P112" s="14" t="e">
        <f>ROUND(IF(OR(K112=0,$B$6=0),NA(),$B$6/K112*100),PREFERENCES!$D$10)</f>
        <v>#N/A</v>
      </c>
      <c r="Q112" s="16" t="e">
        <f>IF((AF112*CHARACTERIZE!$I$3)=0,0,CEILING(CHARACTERIZE!$E$3/(AF112*CHARACTERIZE!$I$3),1)*$B$7)</f>
        <v>#N/A</v>
      </c>
      <c r="R112" s="17" t="e">
        <f>ROUND(Q112*E112*AG112/CHARACTERIZE!$M$3/$B$7, PREFERENCES!$D$5)</f>
        <v>#N/A</v>
      </c>
      <c r="S112" s="16" t="e">
        <f>ROUND(Q112*AF112*CHARACTERIZE!$I$3/$B$7,PREFERENCES!$D$6)</f>
        <v>#N/A</v>
      </c>
      <c r="T112" s="18" t="e">
        <f>ROUND(S112/Q112,PREFERENCES!$D$6)</f>
        <v>#N/A</v>
      </c>
      <c r="U112" s="15" t="e">
        <f>IF(R112=0,0,ROUND((AF112*CHARACTERIZE!$I$3)/(E112*AG112/CHARACTERIZE!$M$3),PREFERENCES!$D$7))</f>
        <v>#N/A</v>
      </c>
      <c r="V112" s="19" t="e">
        <f t="shared" si="17"/>
        <v>#N/A</v>
      </c>
      <c r="W112" s="15" t="e">
        <f t="shared" si="13"/>
        <v>#N/A</v>
      </c>
      <c r="X112" s="15" t="e">
        <f t="shared" si="14"/>
        <v>#N/A</v>
      </c>
      <c r="Y112" s="23" t="e">
        <f t="shared" si="18"/>
        <v>#N/A</v>
      </c>
      <c r="Z112" s="15" t="e">
        <f t="shared" si="19"/>
        <v>#N/A</v>
      </c>
      <c r="AA112" s="15" t="e">
        <f t="shared" si="20"/>
        <v>#N/A</v>
      </c>
      <c r="AB112" s="22"/>
      <c r="AC112" s="4"/>
      <c r="AD112" s="3">
        <f t="shared" si="22"/>
        <v>0</v>
      </c>
      <c r="AE112" s="3" t="e">
        <f t="shared" si="23"/>
        <v>#N/A</v>
      </c>
      <c r="AF112" t="e">
        <f t="shared" si="24"/>
        <v>#N/A</v>
      </c>
      <c r="AG112" t="e">
        <f t="shared" si="25"/>
        <v>#N/A</v>
      </c>
    </row>
    <row r="113" spans="4:33">
      <c r="D113">
        <v>110</v>
      </c>
      <c r="E113" s="3">
        <v>1.1499999999999999</v>
      </c>
      <c r="F113" s="17">
        <f t="shared" si="21"/>
        <v>0</v>
      </c>
      <c r="G113" s="17">
        <f t="shared" si="15"/>
        <v>0</v>
      </c>
      <c r="I113" s="14" t="e">
        <f>IF(AD113=0,NA(),ROUND(AG113,PREFERENCES!$D$4))</f>
        <v>#N/A</v>
      </c>
      <c r="J113" s="14" t="e">
        <f>ROUND(E113*AG113,PREFERENCES!$D$5)</f>
        <v>#N/A</v>
      </c>
      <c r="K113" s="14" t="e">
        <f>IF(AD113=0,NA(),ROUND(AF113,PREFERENCES!$D$6))</f>
        <v>#N/A</v>
      </c>
      <c r="L113" s="14" t="e">
        <f>IF(J113=0,NA(),ROUND(AF113/J113,PREFERENCES!$D$7))</f>
        <v>#N/A</v>
      </c>
      <c r="M113" s="17" t="e">
        <f t="shared" si="16"/>
        <v>#N/A</v>
      </c>
      <c r="N113" s="14" t="e">
        <f>ROUND(IF($B$6=0,NA(),AF113/$B$6),PREFERENCES!$D$8)</f>
        <v>#N/A</v>
      </c>
      <c r="O113" s="14" t="e">
        <f>ROUND(IF(OR(K113=0,$B$6=0),NA(),$B$6/K113),PREFERENCES!$D$9)</f>
        <v>#N/A</v>
      </c>
      <c r="P113" s="14" t="e">
        <f>ROUND(IF(OR(K113=0,$B$6=0),NA(),$B$6/K113*100),PREFERENCES!$D$10)</f>
        <v>#N/A</v>
      </c>
      <c r="Q113" s="16" t="e">
        <f>IF((AF113*CHARACTERIZE!$I$3)=0,0,CEILING(CHARACTERIZE!$E$3/(AF113*CHARACTERIZE!$I$3),1)*$B$7)</f>
        <v>#N/A</v>
      </c>
      <c r="R113" s="17" t="e">
        <f>ROUND(Q113*E113*AG113/CHARACTERIZE!$M$3/$B$7, PREFERENCES!$D$5)</f>
        <v>#N/A</v>
      </c>
      <c r="S113" s="16" t="e">
        <f>ROUND(Q113*AF113*CHARACTERIZE!$I$3/$B$7,PREFERENCES!$D$6)</f>
        <v>#N/A</v>
      </c>
      <c r="T113" s="18" t="e">
        <f>ROUND(S113/Q113,PREFERENCES!$D$6)</f>
        <v>#N/A</v>
      </c>
      <c r="U113" s="15" t="e">
        <f>IF(R113=0,0,ROUND((AF113*CHARACTERIZE!$I$3)/(E113*AG113/CHARACTERIZE!$M$3),PREFERENCES!$D$7))</f>
        <v>#N/A</v>
      </c>
      <c r="V113" s="19" t="e">
        <f t="shared" si="17"/>
        <v>#N/A</v>
      </c>
      <c r="W113" s="15" t="e">
        <f t="shared" si="13"/>
        <v>#N/A</v>
      </c>
      <c r="X113" s="15" t="e">
        <f t="shared" si="14"/>
        <v>#N/A</v>
      </c>
      <c r="Y113" s="23" t="e">
        <f t="shared" si="18"/>
        <v>#N/A</v>
      </c>
      <c r="Z113" s="15" t="e">
        <f t="shared" si="19"/>
        <v>#N/A</v>
      </c>
      <c r="AA113" s="15" t="e">
        <f t="shared" si="20"/>
        <v>#N/A</v>
      </c>
      <c r="AB113" s="22"/>
      <c r="AC113" s="4"/>
      <c r="AD113" s="3">
        <f t="shared" si="22"/>
        <v>0</v>
      </c>
      <c r="AE113" s="3" t="e">
        <f t="shared" si="23"/>
        <v>#N/A</v>
      </c>
      <c r="AF113" t="e">
        <f t="shared" si="24"/>
        <v>#N/A</v>
      </c>
      <c r="AG113" t="e">
        <f t="shared" si="25"/>
        <v>#N/A</v>
      </c>
    </row>
    <row r="114" spans="4:33">
      <c r="D114">
        <v>111</v>
      </c>
      <c r="E114" s="3">
        <v>1.2</v>
      </c>
      <c r="F114" s="17">
        <f t="shared" si="21"/>
        <v>0</v>
      </c>
      <c r="G114" s="17">
        <f t="shared" si="15"/>
        <v>0</v>
      </c>
      <c r="I114" s="14" t="e">
        <f>IF(AD114=0,NA(),ROUND(AG114,PREFERENCES!$D$4))</f>
        <v>#N/A</v>
      </c>
      <c r="J114" s="14" t="e">
        <f>ROUND(E114*AG114,PREFERENCES!$D$5)</f>
        <v>#N/A</v>
      </c>
      <c r="K114" s="14" t="e">
        <f>IF(AD114=0,NA(),ROUND(AF114,PREFERENCES!$D$6))</f>
        <v>#N/A</v>
      </c>
      <c r="L114" s="14" t="e">
        <f>IF(J114=0,NA(),ROUND(AF114/J114,PREFERENCES!$D$7))</f>
        <v>#N/A</v>
      </c>
      <c r="M114" s="17" t="e">
        <f t="shared" si="16"/>
        <v>#N/A</v>
      </c>
      <c r="N114" s="14" t="e">
        <f>ROUND(IF($B$6=0,NA(),AF114/$B$6),PREFERENCES!$D$8)</f>
        <v>#N/A</v>
      </c>
      <c r="O114" s="14" t="e">
        <f>ROUND(IF(OR(K114=0,$B$6=0),NA(),$B$6/K114),PREFERENCES!$D$9)</f>
        <v>#N/A</v>
      </c>
      <c r="P114" s="14" t="e">
        <f>ROUND(IF(OR(K114=0,$B$6=0),NA(),$B$6/K114*100),PREFERENCES!$D$10)</f>
        <v>#N/A</v>
      </c>
      <c r="Q114" s="16" t="e">
        <f>IF((AF114*CHARACTERIZE!$I$3)=0,0,CEILING(CHARACTERIZE!$E$3/(AF114*CHARACTERIZE!$I$3),1)*$B$7)</f>
        <v>#N/A</v>
      </c>
      <c r="R114" s="17" t="e">
        <f>ROUND(Q114*E114*AG114/CHARACTERIZE!$M$3/$B$7, PREFERENCES!$D$5)</f>
        <v>#N/A</v>
      </c>
      <c r="S114" s="16" t="e">
        <f>ROUND(Q114*AF114*CHARACTERIZE!$I$3/$B$7,PREFERENCES!$D$6)</f>
        <v>#N/A</v>
      </c>
      <c r="T114" s="18" t="e">
        <f>ROUND(S114/Q114,PREFERENCES!$D$6)</f>
        <v>#N/A</v>
      </c>
      <c r="U114" s="15" t="e">
        <f>IF(R114=0,0,ROUND((AF114*CHARACTERIZE!$I$3)/(E114*AG114/CHARACTERIZE!$M$3),PREFERENCES!$D$7))</f>
        <v>#N/A</v>
      </c>
      <c r="V114" s="19" t="e">
        <f t="shared" si="17"/>
        <v>#N/A</v>
      </c>
      <c r="W114" s="15" t="e">
        <f t="shared" si="13"/>
        <v>#N/A</v>
      </c>
      <c r="X114" s="15" t="e">
        <f t="shared" si="14"/>
        <v>#N/A</v>
      </c>
      <c r="Y114" s="23" t="e">
        <f t="shared" si="18"/>
        <v>#N/A</v>
      </c>
      <c r="Z114" s="15" t="e">
        <f t="shared" si="19"/>
        <v>#N/A</v>
      </c>
      <c r="AA114" s="15" t="e">
        <f t="shared" si="20"/>
        <v>#N/A</v>
      </c>
      <c r="AB114" s="22"/>
      <c r="AC114" s="4"/>
      <c r="AD114" s="3">
        <f t="shared" si="22"/>
        <v>0</v>
      </c>
      <c r="AE114" s="3" t="e">
        <f t="shared" si="23"/>
        <v>#N/A</v>
      </c>
      <c r="AF114" t="e">
        <f t="shared" si="24"/>
        <v>#N/A</v>
      </c>
      <c r="AG114" t="e">
        <f t="shared" si="25"/>
        <v>#N/A</v>
      </c>
    </row>
    <row r="115" spans="4:33">
      <c r="D115">
        <v>112</v>
      </c>
      <c r="E115" s="3">
        <v>1.25</v>
      </c>
      <c r="F115" s="17">
        <f t="shared" si="21"/>
        <v>0</v>
      </c>
      <c r="G115" s="17">
        <f t="shared" si="15"/>
        <v>0</v>
      </c>
      <c r="I115" s="14" t="e">
        <f>IF(AD115=0,NA(),ROUND(AG115,PREFERENCES!$D$4))</f>
        <v>#N/A</v>
      </c>
      <c r="J115" s="14" t="e">
        <f>ROUND(E115*AG115,PREFERENCES!$D$5)</f>
        <v>#N/A</v>
      </c>
      <c r="K115" s="14" t="e">
        <f>IF(AD115=0,NA(),ROUND(AF115,PREFERENCES!$D$6))</f>
        <v>#N/A</v>
      </c>
      <c r="L115" s="14" t="e">
        <f>IF(J115=0,NA(),ROUND(AF115/J115,PREFERENCES!$D$7))</f>
        <v>#N/A</v>
      </c>
      <c r="M115" s="17" t="e">
        <f t="shared" si="16"/>
        <v>#N/A</v>
      </c>
      <c r="N115" s="14" t="e">
        <f>ROUND(IF($B$6=0,NA(),AF115/$B$6),PREFERENCES!$D$8)</f>
        <v>#N/A</v>
      </c>
      <c r="O115" s="14" t="e">
        <f>ROUND(IF(OR(K115=0,$B$6=0),NA(),$B$6/K115),PREFERENCES!$D$9)</f>
        <v>#N/A</v>
      </c>
      <c r="P115" s="14" t="e">
        <f>ROUND(IF(OR(K115=0,$B$6=0),NA(),$B$6/K115*100),PREFERENCES!$D$10)</f>
        <v>#N/A</v>
      </c>
      <c r="Q115" s="16" t="e">
        <f>IF((AF115*CHARACTERIZE!$I$3)=0,0,CEILING(CHARACTERIZE!$E$3/(AF115*CHARACTERIZE!$I$3),1)*$B$7)</f>
        <v>#N/A</v>
      </c>
      <c r="R115" s="17" t="e">
        <f>ROUND(Q115*E115*AG115/CHARACTERIZE!$M$3/$B$7, PREFERENCES!$D$5)</f>
        <v>#N/A</v>
      </c>
      <c r="S115" s="16" t="e">
        <f>ROUND(Q115*AF115*CHARACTERIZE!$I$3/$B$7,PREFERENCES!$D$6)</f>
        <v>#N/A</v>
      </c>
      <c r="T115" s="18" t="e">
        <f>ROUND(S115/Q115,PREFERENCES!$D$6)</f>
        <v>#N/A</v>
      </c>
      <c r="U115" s="15" t="e">
        <f>IF(R115=0,0,ROUND((AF115*CHARACTERIZE!$I$3)/(E115*AG115/CHARACTERIZE!$M$3),PREFERENCES!$D$7))</f>
        <v>#N/A</v>
      </c>
      <c r="V115" s="19" t="e">
        <f t="shared" si="17"/>
        <v>#N/A</v>
      </c>
      <c r="W115" s="15" t="e">
        <f t="shared" si="13"/>
        <v>#N/A</v>
      </c>
      <c r="X115" s="15" t="e">
        <f t="shared" si="14"/>
        <v>#N/A</v>
      </c>
      <c r="Y115" s="23" t="e">
        <f t="shared" si="18"/>
        <v>#N/A</v>
      </c>
      <c r="Z115" s="15" t="e">
        <f t="shared" si="19"/>
        <v>#N/A</v>
      </c>
      <c r="AA115" s="15" t="e">
        <f t="shared" si="20"/>
        <v>#N/A</v>
      </c>
      <c r="AB115" s="22"/>
      <c r="AC115" s="4"/>
      <c r="AD115" s="3">
        <f t="shared" si="22"/>
        <v>0</v>
      </c>
      <c r="AE115" s="3" t="e">
        <f t="shared" si="23"/>
        <v>#N/A</v>
      </c>
      <c r="AF115" t="e">
        <f t="shared" si="24"/>
        <v>#N/A</v>
      </c>
      <c r="AG115" t="e">
        <f t="shared" si="25"/>
        <v>#N/A</v>
      </c>
    </row>
    <row r="116" spans="4:33">
      <c r="D116">
        <v>113</v>
      </c>
      <c r="E116" s="3">
        <v>1.3</v>
      </c>
      <c r="F116" s="17">
        <f t="shared" si="21"/>
        <v>0</v>
      </c>
      <c r="G116" s="17">
        <f t="shared" si="15"/>
        <v>0</v>
      </c>
      <c r="I116" s="14" t="e">
        <f>IF(AD116=0,NA(),ROUND(AG116,PREFERENCES!$D$4))</f>
        <v>#N/A</v>
      </c>
      <c r="J116" s="14" t="e">
        <f>ROUND(E116*AG116,PREFERENCES!$D$5)</f>
        <v>#N/A</v>
      </c>
      <c r="K116" s="14" t="e">
        <f>IF(AD116=0,NA(),ROUND(AF116,PREFERENCES!$D$6))</f>
        <v>#N/A</v>
      </c>
      <c r="L116" s="14" t="e">
        <f>IF(J116=0,NA(),ROUND(AF116/J116,PREFERENCES!$D$7))</f>
        <v>#N/A</v>
      </c>
      <c r="M116" s="17" t="e">
        <f t="shared" si="16"/>
        <v>#N/A</v>
      </c>
      <c r="N116" s="14" t="e">
        <f>ROUND(IF($B$6=0,NA(),AF116/$B$6),PREFERENCES!$D$8)</f>
        <v>#N/A</v>
      </c>
      <c r="O116" s="14" t="e">
        <f>ROUND(IF(OR(K116=0,$B$6=0),NA(),$B$6/K116),PREFERENCES!$D$9)</f>
        <v>#N/A</v>
      </c>
      <c r="P116" s="14" t="e">
        <f>ROUND(IF(OR(K116=0,$B$6=0),NA(),$B$6/K116*100),PREFERENCES!$D$10)</f>
        <v>#N/A</v>
      </c>
      <c r="Q116" s="16" t="e">
        <f>IF((AF116*CHARACTERIZE!$I$3)=0,0,CEILING(CHARACTERIZE!$E$3/(AF116*CHARACTERIZE!$I$3),1)*$B$7)</f>
        <v>#N/A</v>
      </c>
      <c r="R116" s="17" t="e">
        <f>ROUND(Q116*E116*AG116/CHARACTERIZE!$M$3/$B$7, PREFERENCES!$D$5)</f>
        <v>#N/A</v>
      </c>
      <c r="S116" s="16" t="e">
        <f>ROUND(Q116*AF116*CHARACTERIZE!$I$3/$B$7,PREFERENCES!$D$6)</f>
        <v>#N/A</v>
      </c>
      <c r="T116" s="18" t="e">
        <f>ROUND(S116/Q116,PREFERENCES!$D$6)</f>
        <v>#N/A</v>
      </c>
      <c r="U116" s="15" t="e">
        <f>IF(R116=0,0,ROUND((AF116*CHARACTERIZE!$I$3)/(E116*AG116/CHARACTERIZE!$M$3),PREFERENCES!$D$7))</f>
        <v>#N/A</v>
      </c>
      <c r="V116" s="19" t="e">
        <f t="shared" si="17"/>
        <v>#N/A</v>
      </c>
      <c r="W116" s="15" t="e">
        <f t="shared" ref="W116:W172" si="26">IF(AD116=0,NA(),ROUND(CHOOSE($B$39,$B$9,$B$9+AD116*$B$35,$B$13+AD116*($B$10+$B$11+$B$35+$B$12),$B$14+AD116*$B$35,$B$15),1))</f>
        <v>#N/A</v>
      </c>
      <c r="X116" s="15" t="e">
        <f t="shared" ref="X116:X172" si="27">IF(AE116=0,NA(),ROUND(CHOOSE($B$39,$B$9-AD116*$B$35,$B$9,$B$13+AD116*($B$12+$B$10+$B$11),$B$14,$B$15-AD116*$B$35),1))</f>
        <v>#N/A</v>
      </c>
      <c r="Y116" s="23" t="e">
        <f t="shared" si="18"/>
        <v>#N/A</v>
      </c>
      <c r="Z116" s="15" t="e">
        <f t="shared" si="19"/>
        <v>#N/A</v>
      </c>
      <c r="AA116" s="15" t="e">
        <f t="shared" si="20"/>
        <v>#N/A</v>
      </c>
      <c r="AB116" s="22"/>
      <c r="AC116" s="4"/>
      <c r="AD116" s="3">
        <f t="shared" si="22"/>
        <v>0</v>
      </c>
      <c r="AE116" s="3" t="e">
        <f t="shared" si="23"/>
        <v>#N/A</v>
      </c>
      <c r="AF116" t="e">
        <f t="shared" si="24"/>
        <v>#N/A</v>
      </c>
      <c r="AG116" t="e">
        <f t="shared" si="25"/>
        <v>#N/A</v>
      </c>
    </row>
    <row r="117" spans="4:33">
      <c r="D117">
        <v>114</v>
      </c>
      <c r="E117" s="3">
        <v>1.35</v>
      </c>
      <c r="F117" s="17">
        <f t="shared" si="21"/>
        <v>0</v>
      </c>
      <c r="G117" s="17">
        <f t="shared" si="15"/>
        <v>0</v>
      </c>
      <c r="I117" s="14" t="e">
        <f>IF(AD117=0,NA(),ROUND(AG117,PREFERENCES!$D$4))</f>
        <v>#N/A</v>
      </c>
      <c r="J117" s="14" t="e">
        <f>ROUND(E117*AG117,PREFERENCES!$D$5)</f>
        <v>#N/A</v>
      </c>
      <c r="K117" s="14" t="e">
        <f>IF(AD117=0,NA(),ROUND(AF117,PREFERENCES!$D$6))</f>
        <v>#N/A</v>
      </c>
      <c r="L117" s="14" t="e">
        <f>IF(J117=0,NA(),ROUND(AF117/J117,PREFERENCES!$D$7))</f>
        <v>#N/A</v>
      </c>
      <c r="M117" s="17" t="e">
        <f t="shared" si="16"/>
        <v>#N/A</v>
      </c>
      <c r="N117" s="14" t="e">
        <f>ROUND(IF($B$6=0,NA(),AF117/$B$6),PREFERENCES!$D$8)</f>
        <v>#N/A</v>
      </c>
      <c r="O117" s="14" t="e">
        <f>ROUND(IF(OR(K117=0,$B$6=0),NA(),$B$6/K117),PREFERENCES!$D$9)</f>
        <v>#N/A</v>
      </c>
      <c r="P117" s="14" t="e">
        <f>ROUND(IF(OR(K117=0,$B$6=0),NA(),$B$6/K117*100),PREFERENCES!$D$10)</f>
        <v>#N/A</v>
      </c>
      <c r="Q117" s="16" t="e">
        <f>IF((AF117*CHARACTERIZE!$I$3)=0,0,CEILING(CHARACTERIZE!$E$3/(AF117*CHARACTERIZE!$I$3),1)*$B$7)</f>
        <v>#N/A</v>
      </c>
      <c r="R117" s="17" t="e">
        <f>ROUND(Q117*E117*AG117/CHARACTERIZE!$M$3/$B$7, PREFERENCES!$D$5)</f>
        <v>#N/A</v>
      </c>
      <c r="S117" s="16" t="e">
        <f>ROUND(Q117*AF117*CHARACTERIZE!$I$3/$B$7,PREFERENCES!$D$6)</f>
        <v>#N/A</v>
      </c>
      <c r="T117" s="18" t="e">
        <f>ROUND(S117/Q117,PREFERENCES!$D$6)</f>
        <v>#N/A</v>
      </c>
      <c r="U117" s="15" t="e">
        <f>IF(R117=0,0,ROUND((AF117*CHARACTERIZE!$I$3)/(E117*AG117/CHARACTERIZE!$M$3),PREFERENCES!$D$7))</f>
        <v>#N/A</v>
      </c>
      <c r="V117" s="19" t="e">
        <f t="shared" si="17"/>
        <v>#N/A</v>
      </c>
      <c r="W117" s="15" t="e">
        <f t="shared" si="26"/>
        <v>#N/A</v>
      </c>
      <c r="X117" s="15" t="e">
        <f t="shared" si="27"/>
        <v>#N/A</v>
      </c>
      <c r="Y117" s="23" t="e">
        <f t="shared" si="18"/>
        <v>#N/A</v>
      </c>
      <c r="Z117" s="15" t="e">
        <f t="shared" si="19"/>
        <v>#N/A</v>
      </c>
      <c r="AA117" s="15" t="e">
        <f t="shared" si="20"/>
        <v>#N/A</v>
      </c>
      <c r="AB117" s="22"/>
      <c r="AC117" s="4"/>
      <c r="AD117" s="3">
        <f t="shared" si="22"/>
        <v>0</v>
      </c>
      <c r="AE117" s="3" t="e">
        <f t="shared" si="23"/>
        <v>#N/A</v>
      </c>
      <c r="AF117" t="e">
        <f t="shared" si="24"/>
        <v>#N/A</v>
      </c>
      <c r="AG117" t="e">
        <f t="shared" si="25"/>
        <v>#N/A</v>
      </c>
    </row>
    <row r="118" spans="4:33">
      <c r="D118">
        <v>115</v>
      </c>
      <c r="E118" s="3">
        <v>1.4</v>
      </c>
      <c r="F118" s="17">
        <f t="shared" si="21"/>
        <v>0</v>
      </c>
      <c r="G118" s="17">
        <f t="shared" si="15"/>
        <v>0</v>
      </c>
      <c r="I118" s="14" t="e">
        <f>IF(AD118=0,NA(),ROUND(AG118,PREFERENCES!$D$4))</f>
        <v>#N/A</v>
      </c>
      <c r="J118" s="14" t="e">
        <f>ROUND(E118*AG118,PREFERENCES!$D$5)</f>
        <v>#N/A</v>
      </c>
      <c r="K118" s="14" t="e">
        <f>IF(AD118=0,NA(),ROUND(AF118,PREFERENCES!$D$6))</f>
        <v>#N/A</v>
      </c>
      <c r="L118" s="14" t="e">
        <f>IF(J118=0,NA(),ROUND(AF118/J118,PREFERENCES!$D$7))</f>
        <v>#N/A</v>
      </c>
      <c r="M118" s="17" t="e">
        <f t="shared" si="16"/>
        <v>#N/A</v>
      </c>
      <c r="N118" s="14" t="e">
        <f>ROUND(IF($B$6=0,NA(),AF118/$B$6),PREFERENCES!$D$8)</f>
        <v>#N/A</v>
      </c>
      <c r="O118" s="14" t="e">
        <f>ROUND(IF(OR(K118=0,$B$6=0),NA(),$B$6/K118),PREFERENCES!$D$9)</f>
        <v>#N/A</v>
      </c>
      <c r="P118" s="14" t="e">
        <f>ROUND(IF(OR(K118=0,$B$6=0),NA(),$B$6/K118*100),PREFERENCES!$D$10)</f>
        <v>#N/A</v>
      </c>
      <c r="Q118" s="16" t="e">
        <f>IF((AF118*CHARACTERIZE!$I$3)=0,0,CEILING(CHARACTERIZE!$E$3/(AF118*CHARACTERIZE!$I$3),1)*$B$7)</f>
        <v>#N/A</v>
      </c>
      <c r="R118" s="17" t="e">
        <f>ROUND(Q118*E118*AG118/CHARACTERIZE!$M$3/$B$7, PREFERENCES!$D$5)</f>
        <v>#N/A</v>
      </c>
      <c r="S118" s="16" t="e">
        <f>ROUND(Q118*AF118*CHARACTERIZE!$I$3/$B$7,PREFERENCES!$D$6)</f>
        <v>#N/A</v>
      </c>
      <c r="T118" s="18" t="e">
        <f>ROUND(S118/Q118,PREFERENCES!$D$6)</f>
        <v>#N/A</v>
      </c>
      <c r="U118" s="15" t="e">
        <f>IF(R118=0,0,ROUND((AF118*CHARACTERIZE!$I$3)/(E118*AG118/CHARACTERIZE!$M$3),PREFERENCES!$D$7))</f>
        <v>#N/A</v>
      </c>
      <c r="V118" s="19" t="e">
        <f t="shared" si="17"/>
        <v>#N/A</v>
      </c>
      <c r="W118" s="15" t="e">
        <f t="shared" si="26"/>
        <v>#N/A</v>
      </c>
      <c r="X118" s="15" t="e">
        <f t="shared" si="27"/>
        <v>#N/A</v>
      </c>
      <c r="Y118" s="23" t="e">
        <f t="shared" si="18"/>
        <v>#N/A</v>
      </c>
      <c r="Z118" s="15" t="e">
        <f t="shared" si="19"/>
        <v>#N/A</v>
      </c>
      <c r="AA118" s="15" t="e">
        <f t="shared" si="20"/>
        <v>#N/A</v>
      </c>
      <c r="AB118" s="22"/>
      <c r="AC118" s="4"/>
      <c r="AD118" s="3">
        <f t="shared" si="22"/>
        <v>0</v>
      </c>
      <c r="AE118" s="3" t="e">
        <f t="shared" si="23"/>
        <v>#N/A</v>
      </c>
      <c r="AF118" t="e">
        <f t="shared" si="24"/>
        <v>#N/A</v>
      </c>
      <c r="AG118" t="e">
        <f t="shared" si="25"/>
        <v>#N/A</v>
      </c>
    </row>
    <row r="119" spans="4:33">
      <c r="D119">
        <v>116</v>
      </c>
      <c r="E119" s="3">
        <v>1.45</v>
      </c>
      <c r="F119" s="17">
        <f t="shared" si="21"/>
        <v>0</v>
      </c>
      <c r="G119" s="17">
        <f t="shared" si="15"/>
        <v>0</v>
      </c>
      <c r="I119" s="14" t="e">
        <f>IF(AD119=0,NA(),ROUND(AG119,PREFERENCES!$D$4))</f>
        <v>#N/A</v>
      </c>
      <c r="J119" s="14" t="e">
        <f>ROUND(E119*AG119,PREFERENCES!$D$5)</f>
        <v>#N/A</v>
      </c>
      <c r="K119" s="14" t="e">
        <f>IF(AD119=0,NA(),ROUND(AF119,PREFERENCES!$D$6))</f>
        <v>#N/A</v>
      </c>
      <c r="L119" s="14" t="e">
        <f>IF(J119=0,NA(),ROUND(AF119/J119,PREFERENCES!$D$7))</f>
        <v>#N/A</v>
      </c>
      <c r="M119" s="17" t="e">
        <f t="shared" si="16"/>
        <v>#N/A</v>
      </c>
      <c r="N119" s="14" t="e">
        <f>ROUND(IF($B$6=0,NA(),AF119/$B$6),PREFERENCES!$D$8)</f>
        <v>#N/A</v>
      </c>
      <c r="O119" s="14" t="e">
        <f>ROUND(IF(OR(K119=0,$B$6=0),NA(),$B$6/K119),PREFERENCES!$D$9)</f>
        <v>#N/A</v>
      </c>
      <c r="P119" s="14" t="e">
        <f>ROUND(IF(OR(K119=0,$B$6=0),NA(),$B$6/K119*100),PREFERENCES!$D$10)</f>
        <v>#N/A</v>
      </c>
      <c r="Q119" s="16" t="e">
        <f>IF((AF119*CHARACTERIZE!$I$3)=0,0,CEILING(CHARACTERIZE!$E$3/(AF119*CHARACTERIZE!$I$3),1)*$B$7)</f>
        <v>#N/A</v>
      </c>
      <c r="R119" s="17" t="e">
        <f>ROUND(Q119*E119*AG119/CHARACTERIZE!$M$3/$B$7, PREFERENCES!$D$5)</f>
        <v>#N/A</v>
      </c>
      <c r="S119" s="16" t="e">
        <f>ROUND(Q119*AF119*CHARACTERIZE!$I$3/$B$7,PREFERENCES!$D$6)</f>
        <v>#N/A</v>
      </c>
      <c r="T119" s="18" t="e">
        <f>ROUND(S119/Q119,PREFERENCES!$D$6)</f>
        <v>#N/A</v>
      </c>
      <c r="U119" s="15" t="e">
        <f>IF(R119=0,0,ROUND((AF119*CHARACTERIZE!$I$3)/(E119*AG119/CHARACTERIZE!$M$3),PREFERENCES!$D$7))</f>
        <v>#N/A</v>
      </c>
      <c r="V119" s="19" t="e">
        <f t="shared" si="17"/>
        <v>#N/A</v>
      </c>
      <c r="W119" s="15" t="e">
        <f t="shared" si="26"/>
        <v>#N/A</v>
      </c>
      <c r="X119" s="15" t="e">
        <f t="shared" si="27"/>
        <v>#N/A</v>
      </c>
      <c r="Y119" s="23" t="e">
        <f t="shared" si="18"/>
        <v>#N/A</v>
      </c>
      <c r="Z119" s="15" t="e">
        <f t="shared" si="19"/>
        <v>#N/A</v>
      </c>
      <c r="AA119" s="15" t="e">
        <f t="shared" si="20"/>
        <v>#N/A</v>
      </c>
      <c r="AB119" s="22"/>
      <c r="AC119" s="4"/>
      <c r="AD119" s="3">
        <f t="shared" si="22"/>
        <v>0</v>
      </c>
      <c r="AE119" s="3" t="e">
        <f t="shared" si="23"/>
        <v>#N/A</v>
      </c>
      <c r="AF119" t="e">
        <f t="shared" si="24"/>
        <v>#N/A</v>
      </c>
      <c r="AG119" t="e">
        <f t="shared" si="25"/>
        <v>#N/A</v>
      </c>
    </row>
    <row r="120" spans="4:33">
      <c r="D120">
        <v>117</v>
      </c>
      <c r="E120" s="3">
        <v>1.5</v>
      </c>
      <c r="F120" s="17">
        <f t="shared" si="21"/>
        <v>0</v>
      </c>
      <c r="G120" s="17">
        <f t="shared" si="15"/>
        <v>0</v>
      </c>
      <c r="I120" s="14" t="e">
        <f>IF(AD120=0,NA(),ROUND(AG120,PREFERENCES!$D$4))</f>
        <v>#N/A</v>
      </c>
      <c r="J120" s="14" t="e">
        <f>ROUND(E120*AG120,PREFERENCES!$D$5)</f>
        <v>#N/A</v>
      </c>
      <c r="K120" s="14" t="e">
        <f>IF(AD120=0,NA(),ROUND(AF120,PREFERENCES!$D$6))</f>
        <v>#N/A</v>
      </c>
      <c r="L120" s="14" t="e">
        <f>IF(J120=0,NA(),ROUND(AF120/J120,PREFERENCES!$D$7))</f>
        <v>#N/A</v>
      </c>
      <c r="M120" s="17" t="e">
        <f t="shared" si="16"/>
        <v>#N/A</v>
      </c>
      <c r="N120" s="14" t="e">
        <f>ROUND(IF($B$6=0,NA(),AF120/$B$6),PREFERENCES!$D$8)</f>
        <v>#N/A</v>
      </c>
      <c r="O120" s="14" t="e">
        <f>ROUND(IF(OR(K120=0,$B$6=0),NA(),$B$6/K120),PREFERENCES!$D$9)</f>
        <v>#N/A</v>
      </c>
      <c r="P120" s="14" t="e">
        <f>ROUND(IF(OR(K120=0,$B$6=0),NA(),$B$6/K120*100),PREFERENCES!$D$10)</f>
        <v>#N/A</v>
      </c>
      <c r="Q120" s="16" t="e">
        <f>IF((AF120*CHARACTERIZE!$I$3)=0,0,CEILING(CHARACTERIZE!$E$3/(AF120*CHARACTERIZE!$I$3),1)*$B$7)</f>
        <v>#N/A</v>
      </c>
      <c r="R120" s="17" t="e">
        <f>ROUND(Q120*E120*AG120/CHARACTERIZE!$M$3/$B$7, PREFERENCES!$D$5)</f>
        <v>#N/A</v>
      </c>
      <c r="S120" s="16" t="e">
        <f>ROUND(Q120*AF120*CHARACTERIZE!$I$3/$B$7,PREFERENCES!$D$6)</f>
        <v>#N/A</v>
      </c>
      <c r="T120" s="18" t="e">
        <f>ROUND(S120/Q120,PREFERENCES!$D$6)</f>
        <v>#N/A</v>
      </c>
      <c r="U120" s="15" t="e">
        <f>IF(R120=0,0,ROUND((AF120*CHARACTERIZE!$I$3)/(E120*AG120/CHARACTERIZE!$M$3),PREFERENCES!$D$7))</f>
        <v>#N/A</v>
      </c>
      <c r="V120" s="19" t="e">
        <f t="shared" si="17"/>
        <v>#N/A</v>
      </c>
      <c r="W120" s="15" t="e">
        <f t="shared" si="26"/>
        <v>#N/A</v>
      </c>
      <c r="X120" s="15" t="e">
        <f t="shared" si="27"/>
        <v>#N/A</v>
      </c>
      <c r="Y120" s="23" t="e">
        <f t="shared" si="18"/>
        <v>#N/A</v>
      </c>
      <c r="Z120" s="15" t="e">
        <f t="shared" si="19"/>
        <v>#N/A</v>
      </c>
      <c r="AA120" s="15" t="e">
        <f t="shared" si="20"/>
        <v>#N/A</v>
      </c>
      <c r="AB120" s="22"/>
      <c r="AC120" s="4"/>
      <c r="AD120" s="3">
        <f t="shared" si="22"/>
        <v>0</v>
      </c>
      <c r="AE120" s="3" t="e">
        <f t="shared" si="23"/>
        <v>#N/A</v>
      </c>
      <c r="AF120" t="e">
        <f t="shared" si="24"/>
        <v>#N/A</v>
      </c>
      <c r="AG120" t="e">
        <f t="shared" si="25"/>
        <v>#N/A</v>
      </c>
    </row>
    <row r="121" spans="4:33">
      <c r="D121">
        <v>118</v>
      </c>
      <c r="E121" s="3">
        <v>1.55</v>
      </c>
      <c r="F121" s="17">
        <f t="shared" si="21"/>
        <v>0</v>
      </c>
      <c r="G121" s="17">
        <f t="shared" si="15"/>
        <v>0</v>
      </c>
      <c r="I121" s="14" t="e">
        <f>IF(AD121=0,NA(),ROUND(AG121,PREFERENCES!$D$4))</f>
        <v>#N/A</v>
      </c>
      <c r="J121" s="14" t="e">
        <f>ROUND(E121*AG121,PREFERENCES!$D$5)</f>
        <v>#N/A</v>
      </c>
      <c r="K121" s="14" t="e">
        <f>IF(AD121=0,NA(),ROUND(AF121,PREFERENCES!$D$6))</f>
        <v>#N/A</v>
      </c>
      <c r="L121" s="14" t="e">
        <f>IF(J121=0,NA(),ROUND(AF121/J121,PREFERENCES!$D$7))</f>
        <v>#N/A</v>
      </c>
      <c r="M121" s="17" t="e">
        <f t="shared" si="16"/>
        <v>#N/A</v>
      </c>
      <c r="N121" s="14" t="e">
        <f>ROUND(IF($B$6=0,NA(),AF121/$B$6),PREFERENCES!$D$8)</f>
        <v>#N/A</v>
      </c>
      <c r="O121" s="14" t="e">
        <f>ROUND(IF(OR(K121=0,$B$6=0),NA(),$B$6/K121),PREFERENCES!$D$9)</f>
        <v>#N/A</v>
      </c>
      <c r="P121" s="14" t="e">
        <f>ROUND(IF(OR(K121=0,$B$6=0),NA(),$B$6/K121*100),PREFERENCES!$D$10)</f>
        <v>#N/A</v>
      </c>
      <c r="Q121" s="16" t="e">
        <f>IF((AF121*CHARACTERIZE!$I$3)=0,0,CEILING(CHARACTERIZE!$E$3/(AF121*CHARACTERIZE!$I$3),1)*$B$7)</f>
        <v>#N/A</v>
      </c>
      <c r="R121" s="17" t="e">
        <f>ROUND(Q121*E121*AG121/CHARACTERIZE!$M$3/$B$7, PREFERENCES!$D$5)</f>
        <v>#N/A</v>
      </c>
      <c r="S121" s="16" t="e">
        <f>ROUND(Q121*AF121*CHARACTERIZE!$I$3/$B$7,PREFERENCES!$D$6)</f>
        <v>#N/A</v>
      </c>
      <c r="T121" s="18" t="e">
        <f>ROUND(S121/Q121,PREFERENCES!$D$6)</f>
        <v>#N/A</v>
      </c>
      <c r="U121" s="15" t="e">
        <f>IF(R121=0,0,ROUND((AF121*CHARACTERIZE!$I$3)/(E121*AG121/CHARACTERIZE!$M$3),PREFERENCES!$D$7))</f>
        <v>#N/A</v>
      </c>
      <c r="V121" s="19" t="e">
        <f t="shared" si="17"/>
        <v>#N/A</v>
      </c>
      <c r="W121" s="15" t="e">
        <f t="shared" si="26"/>
        <v>#N/A</v>
      </c>
      <c r="X121" s="15" t="e">
        <f t="shared" si="27"/>
        <v>#N/A</v>
      </c>
      <c r="Y121" s="23" t="e">
        <f t="shared" si="18"/>
        <v>#N/A</v>
      </c>
      <c r="Z121" s="15" t="e">
        <f t="shared" si="19"/>
        <v>#N/A</v>
      </c>
      <c r="AA121" s="15" t="e">
        <f t="shared" si="20"/>
        <v>#N/A</v>
      </c>
      <c r="AB121" s="22"/>
      <c r="AC121" s="4"/>
      <c r="AD121" s="3">
        <f t="shared" si="22"/>
        <v>0</v>
      </c>
      <c r="AE121" s="3" t="e">
        <f t="shared" si="23"/>
        <v>#N/A</v>
      </c>
      <c r="AF121" t="e">
        <f t="shared" si="24"/>
        <v>#N/A</v>
      </c>
      <c r="AG121" t="e">
        <f t="shared" si="25"/>
        <v>#N/A</v>
      </c>
    </row>
    <row r="122" spans="4:33">
      <c r="D122">
        <v>119</v>
      </c>
      <c r="E122" s="3">
        <v>1.6</v>
      </c>
      <c r="F122" s="17">
        <f t="shared" si="21"/>
        <v>0</v>
      </c>
      <c r="G122" s="17">
        <f t="shared" si="15"/>
        <v>0</v>
      </c>
      <c r="I122" s="14" t="e">
        <f>IF(AD122=0,NA(),ROUND(AG122,PREFERENCES!$D$4))</f>
        <v>#N/A</v>
      </c>
      <c r="J122" s="14" t="e">
        <f>ROUND(E122*AG122,PREFERENCES!$D$5)</f>
        <v>#N/A</v>
      </c>
      <c r="K122" s="14" t="e">
        <f>IF(AD122=0,NA(),ROUND(AF122,PREFERENCES!$D$6))</f>
        <v>#N/A</v>
      </c>
      <c r="L122" s="14" t="e">
        <f>IF(J122=0,NA(),ROUND(AF122/J122,PREFERENCES!$D$7))</f>
        <v>#N/A</v>
      </c>
      <c r="M122" s="17" t="e">
        <f t="shared" si="16"/>
        <v>#N/A</v>
      </c>
      <c r="N122" s="14" t="e">
        <f>ROUND(IF($B$6=0,NA(),AF122/$B$6),PREFERENCES!$D$8)</f>
        <v>#N/A</v>
      </c>
      <c r="O122" s="14" t="e">
        <f>ROUND(IF(OR(K122=0,$B$6=0),NA(),$B$6/K122),PREFERENCES!$D$9)</f>
        <v>#N/A</v>
      </c>
      <c r="P122" s="14" t="e">
        <f>ROUND(IF(OR(K122=0,$B$6=0),NA(),$B$6/K122*100),PREFERENCES!$D$10)</f>
        <v>#N/A</v>
      </c>
      <c r="Q122" s="16" t="e">
        <f>IF((AF122*CHARACTERIZE!$I$3)=0,0,CEILING(CHARACTERIZE!$E$3/(AF122*CHARACTERIZE!$I$3),1)*$B$7)</f>
        <v>#N/A</v>
      </c>
      <c r="R122" s="17" t="e">
        <f>ROUND(Q122*E122*AG122/CHARACTERIZE!$M$3/$B$7, PREFERENCES!$D$5)</f>
        <v>#N/A</v>
      </c>
      <c r="S122" s="16" t="e">
        <f>ROUND(Q122*AF122*CHARACTERIZE!$I$3/$B$7,PREFERENCES!$D$6)</f>
        <v>#N/A</v>
      </c>
      <c r="T122" s="18" t="e">
        <f>ROUND(S122/Q122,PREFERENCES!$D$6)</f>
        <v>#N/A</v>
      </c>
      <c r="U122" s="15" t="e">
        <f>IF(R122=0,0,ROUND((AF122*CHARACTERIZE!$I$3)/(E122*AG122/CHARACTERIZE!$M$3),PREFERENCES!$D$7))</f>
        <v>#N/A</v>
      </c>
      <c r="V122" s="19" t="e">
        <f t="shared" si="17"/>
        <v>#N/A</v>
      </c>
      <c r="W122" s="15" t="e">
        <f t="shared" si="26"/>
        <v>#N/A</v>
      </c>
      <c r="X122" s="15" t="e">
        <f t="shared" si="27"/>
        <v>#N/A</v>
      </c>
      <c r="Y122" s="23" t="e">
        <f t="shared" si="18"/>
        <v>#N/A</v>
      </c>
      <c r="Z122" s="15" t="e">
        <f t="shared" si="19"/>
        <v>#N/A</v>
      </c>
      <c r="AA122" s="15" t="e">
        <f t="shared" si="20"/>
        <v>#N/A</v>
      </c>
      <c r="AB122" s="22"/>
      <c r="AC122" s="4"/>
      <c r="AD122" s="3">
        <f t="shared" si="22"/>
        <v>0</v>
      </c>
      <c r="AE122" s="3" t="e">
        <f t="shared" si="23"/>
        <v>#N/A</v>
      </c>
      <c r="AF122" t="e">
        <f t="shared" si="24"/>
        <v>#N/A</v>
      </c>
      <c r="AG122" t="e">
        <f t="shared" si="25"/>
        <v>#N/A</v>
      </c>
    </row>
    <row r="123" spans="4:33">
      <c r="D123">
        <v>120</v>
      </c>
      <c r="E123" s="3">
        <v>1.65</v>
      </c>
      <c r="F123" s="17">
        <f t="shared" si="21"/>
        <v>0</v>
      </c>
      <c r="G123" s="17">
        <f t="shared" si="15"/>
        <v>0</v>
      </c>
      <c r="I123" s="14" t="e">
        <f>IF(AD123=0,NA(),ROUND(AG123,PREFERENCES!$D$4))</f>
        <v>#N/A</v>
      </c>
      <c r="J123" s="14" t="e">
        <f>ROUND(E123*AG123,PREFERENCES!$D$5)</f>
        <v>#N/A</v>
      </c>
      <c r="K123" s="14" t="e">
        <f>IF(AD123=0,NA(),ROUND(AF123,PREFERENCES!$D$6))</f>
        <v>#N/A</v>
      </c>
      <c r="L123" s="14" t="e">
        <f>IF(J123=0,NA(),ROUND(AF123/J123,PREFERENCES!$D$7))</f>
        <v>#N/A</v>
      </c>
      <c r="M123" s="17" t="e">
        <f t="shared" si="16"/>
        <v>#N/A</v>
      </c>
      <c r="N123" s="14" t="e">
        <f>ROUND(IF($B$6=0,NA(),AF123/$B$6),PREFERENCES!$D$8)</f>
        <v>#N/A</v>
      </c>
      <c r="O123" s="14" t="e">
        <f>ROUND(IF(OR(K123=0,$B$6=0),NA(),$B$6/K123),PREFERENCES!$D$9)</f>
        <v>#N/A</v>
      </c>
      <c r="P123" s="14" t="e">
        <f>ROUND(IF(OR(K123=0,$B$6=0),NA(),$B$6/K123*100),PREFERENCES!$D$10)</f>
        <v>#N/A</v>
      </c>
      <c r="Q123" s="16" t="e">
        <f>IF((AF123*CHARACTERIZE!$I$3)=0,0,CEILING(CHARACTERIZE!$E$3/(AF123*CHARACTERIZE!$I$3),1)*$B$7)</f>
        <v>#N/A</v>
      </c>
      <c r="R123" s="17" t="e">
        <f>ROUND(Q123*E123*AG123/CHARACTERIZE!$M$3/$B$7, PREFERENCES!$D$5)</f>
        <v>#N/A</v>
      </c>
      <c r="S123" s="16" t="e">
        <f>ROUND(Q123*AF123*CHARACTERIZE!$I$3/$B$7,PREFERENCES!$D$6)</f>
        <v>#N/A</v>
      </c>
      <c r="T123" s="18" t="e">
        <f>ROUND(S123/Q123,PREFERENCES!$D$6)</f>
        <v>#N/A</v>
      </c>
      <c r="U123" s="15" t="e">
        <f>IF(R123=0,0,ROUND((AF123*CHARACTERIZE!$I$3)/(E123*AG123/CHARACTERIZE!$M$3),PREFERENCES!$D$7))</f>
        <v>#N/A</v>
      </c>
      <c r="V123" s="19" t="e">
        <f t="shared" si="17"/>
        <v>#N/A</v>
      </c>
      <c r="W123" s="15" t="e">
        <f t="shared" si="26"/>
        <v>#N/A</v>
      </c>
      <c r="X123" s="15" t="e">
        <f t="shared" si="27"/>
        <v>#N/A</v>
      </c>
      <c r="Y123" s="23" t="e">
        <f t="shared" si="18"/>
        <v>#N/A</v>
      </c>
      <c r="Z123" s="15" t="e">
        <f t="shared" si="19"/>
        <v>#N/A</v>
      </c>
      <c r="AA123" s="15" t="e">
        <f t="shared" si="20"/>
        <v>#N/A</v>
      </c>
      <c r="AB123" s="22"/>
      <c r="AC123" s="4"/>
      <c r="AD123" s="3">
        <f t="shared" si="22"/>
        <v>0</v>
      </c>
      <c r="AE123" s="3" t="e">
        <f t="shared" si="23"/>
        <v>#N/A</v>
      </c>
      <c r="AF123" t="e">
        <f t="shared" si="24"/>
        <v>#N/A</v>
      </c>
      <c r="AG123" t="e">
        <f t="shared" si="25"/>
        <v>#N/A</v>
      </c>
    </row>
    <row r="124" spans="4:33">
      <c r="D124">
        <v>121</v>
      </c>
      <c r="E124" s="3">
        <v>1.7</v>
      </c>
      <c r="F124" s="17">
        <f t="shared" si="21"/>
        <v>0</v>
      </c>
      <c r="G124" s="17">
        <f t="shared" si="15"/>
        <v>0</v>
      </c>
      <c r="I124" s="14" t="e">
        <f>IF(AD124=0,NA(),ROUND(AG124,PREFERENCES!$D$4))</f>
        <v>#N/A</v>
      </c>
      <c r="J124" s="14" t="e">
        <f>ROUND(E124*AG124,PREFERENCES!$D$5)</f>
        <v>#N/A</v>
      </c>
      <c r="K124" s="14" t="e">
        <f>IF(AD124=0,NA(),ROUND(AF124,PREFERENCES!$D$6))</f>
        <v>#N/A</v>
      </c>
      <c r="L124" s="14" t="e">
        <f>IF(J124=0,NA(),ROUND(AF124/J124,PREFERENCES!$D$7))</f>
        <v>#N/A</v>
      </c>
      <c r="M124" s="17" t="e">
        <f t="shared" si="16"/>
        <v>#N/A</v>
      </c>
      <c r="N124" s="14" t="e">
        <f>ROUND(IF($B$6=0,NA(),AF124/$B$6),PREFERENCES!$D$8)</f>
        <v>#N/A</v>
      </c>
      <c r="O124" s="14" t="e">
        <f>ROUND(IF(OR(K124=0,$B$6=0),NA(),$B$6/K124),PREFERENCES!$D$9)</f>
        <v>#N/A</v>
      </c>
      <c r="P124" s="14" t="e">
        <f>ROUND(IF(OR(K124=0,$B$6=0),NA(),$B$6/K124*100),PREFERENCES!$D$10)</f>
        <v>#N/A</v>
      </c>
      <c r="Q124" s="16" t="e">
        <f>IF((AF124*CHARACTERIZE!$I$3)=0,0,CEILING(CHARACTERIZE!$E$3/(AF124*CHARACTERIZE!$I$3),1)*$B$7)</f>
        <v>#N/A</v>
      </c>
      <c r="R124" s="17" t="e">
        <f>ROUND(Q124*E124*AG124/CHARACTERIZE!$M$3/$B$7, PREFERENCES!$D$5)</f>
        <v>#N/A</v>
      </c>
      <c r="S124" s="16" t="e">
        <f>ROUND(Q124*AF124*CHARACTERIZE!$I$3/$B$7,PREFERENCES!$D$6)</f>
        <v>#N/A</v>
      </c>
      <c r="T124" s="18" t="e">
        <f>ROUND(S124/Q124,PREFERENCES!$D$6)</f>
        <v>#N/A</v>
      </c>
      <c r="U124" s="15" t="e">
        <f>IF(R124=0,0,ROUND((AF124*CHARACTERIZE!$I$3)/(E124*AG124/CHARACTERIZE!$M$3),PREFERENCES!$D$7))</f>
        <v>#N/A</v>
      </c>
      <c r="V124" s="19" t="e">
        <f t="shared" si="17"/>
        <v>#N/A</v>
      </c>
      <c r="W124" s="15" t="e">
        <f t="shared" si="26"/>
        <v>#N/A</v>
      </c>
      <c r="X124" s="15" t="e">
        <f t="shared" si="27"/>
        <v>#N/A</v>
      </c>
      <c r="Y124" s="23" t="e">
        <f t="shared" si="18"/>
        <v>#N/A</v>
      </c>
      <c r="Z124" s="15" t="e">
        <f t="shared" si="19"/>
        <v>#N/A</v>
      </c>
      <c r="AA124" s="15" t="e">
        <f t="shared" si="20"/>
        <v>#N/A</v>
      </c>
      <c r="AB124" s="22"/>
      <c r="AC124" s="4"/>
      <c r="AD124" s="3">
        <f t="shared" si="22"/>
        <v>0</v>
      </c>
      <c r="AE124" s="3" t="e">
        <f t="shared" si="23"/>
        <v>#N/A</v>
      </c>
      <c r="AF124" t="e">
        <f t="shared" si="24"/>
        <v>#N/A</v>
      </c>
      <c r="AG124" t="e">
        <f t="shared" si="25"/>
        <v>#N/A</v>
      </c>
    </row>
    <row r="125" spans="4:33">
      <c r="D125">
        <v>122</v>
      </c>
      <c r="E125" s="3">
        <v>1.8</v>
      </c>
      <c r="F125" s="17">
        <f t="shared" si="21"/>
        <v>0</v>
      </c>
      <c r="G125" s="17">
        <f t="shared" si="15"/>
        <v>0</v>
      </c>
      <c r="I125" s="14" t="e">
        <f>IF(AD125=0,NA(),ROUND(AG125,PREFERENCES!$D$4))</f>
        <v>#N/A</v>
      </c>
      <c r="J125" s="14" t="e">
        <f>ROUND(E125*AG125,PREFERENCES!$D$5)</f>
        <v>#N/A</v>
      </c>
      <c r="K125" s="14" t="e">
        <f>IF(AD125=0,NA(),ROUND(AF125,PREFERENCES!$D$6))</f>
        <v>#N/A</v>
      </c>
      <c r="L125" s="14" t="e">
        <f>IF(J125=0,NA(),ROUND(AF125/J125,PREFERENCES!$D$7))</f>
        <v>#N/A</v>
      </c>
      <c r="M125" s="17" t="e">
        <f t="shared" si="16"/>
        <v>#N/A</v>
      </c>
      <c r="N125" s="14" t="e">
        <f>ROUND(IF($B$6=0,NA(),AF125/$B$6),PREFERENCES!$D$8)</f>
        <v>#N/A</v>
      </c>
      <c r="O125" s="14" t="e">
        <f>ROUND(IF(OR(K125=0,$B$6=0),NA(),$B$6/K125),PREFERENCES!$D$9)</f>
        <v>#N/A</v>
      </c>
      <c r="P125" s="14" t="e">
        <f>ROUND(IF(OR(K125=0,$B$6=0),NA(),$B$6/K125*100),PREFERENCES!$D$10)</f>
        <v>#N/A</v>
      </c>
      <c r="Q125" s="16" t="e">
        <f>IF((AF125*CHARACTERIZE!$I$3)=0,0,CEILING(CHARACTERIZE!$E$3/(AF125*CHARACTERIZE!$I$3),1)*$B$7)</f>
        <v>#N/A</v>
      </c>
      <c r="R125" s="17" t="e">
        <f>ROUND(Q125*E125*AG125/CHARACTERIZE!$M$3/$B$7, PREFERENCES!$D$5)</f>
        <v>#N/A</v>
      </c>
      <c r="S125" s="16" t="e">
        <f>ROUND(Q125*AF125*CHARACTERIZE!$I$3/$B$7,PREFERENCES!$D$6)</f>
        <v>#N/A</v>
      </c>
      <c r="T125" s="18" t="e">
        <f>ROUND(S125/Q125,PREFERENCES!$D$6)</f>
        <v>#N/A</v>
      </c>
      <c r="U125" s="15" t="e">
        <f>IF(R125=0,0,ROUND((AF125*CHARACTERIZE!$I$3)/(E125*AG125/CHARACTERIZE!$M$3),PREFERENCES!$D$7))</f>
        <v>#N/A</v>
      </c>
      <c r="V125" s="19" t="e">
        <f t="shared" si="17"/>
        <v>#N/A</v>
      </c>
      <c r="W125" s="15" t="e">
        <f t="shared" si="26"/>
        <v>#N/A</v>
      </c>
      <c r="X125" s="15" t="e">
        <f t="shared" si="27"/>
        <v>#N/A</v>
      </c>
      <c r="Y125" s="23" t="e">
        <f t="shared" si="18"/>
        <v>#N/A</v>
      </c>
      <c r="Z125" s="15" t="e">
        <f t="shared" si="19"/>
        <v>#N/A</v>
      </c>
      <c r="AA125" s="15" t="e">
        <f t="shared" si="20"/>
        <v>#N/A</v>
      </c>
      <c r="AB125" s="22"/>
      <c r="AC125" s="4"/>
      <c r="AD125" s="3">
        <f t="shared" si="22"/>
        <v>0</v>
      </c>
      <c r="AE125" s="3" t="e">
        <f t="shared" si="23"/>
        <v>#N/A</v>
      </c>
      <c r="AF125" t="e">
        <f t="shared" si="24"/>
        <v>#N/A</v>
      </c>
      <c r="AG125" t="e">
        <f t="shared" si="25"/>
        <v>#N/A</v>
      </c>
    </row>
    <row r="126" spans="4:33">
      <c r="D126">
        <v>123</v>
      </c>
      <c r="E126" s="3">
        <v>1.9</v>
      </c>
      <c r="F126" s="17">
        <f t="shared" si="21"/>
        <v>0</v>
      </c>
      <c r="G126" s="17">
        <f t="shared" si="15"/>
        <v>0</v>
      </c>
      <c r="I126" s="14" t="e">
        <f>IF(AD126=0,NA(),ROUND(AG126,PREFERENCES!$D$4))</f>
        <v>#N/A</v>
      </c>
      <c r="J126" s="14" t="e">
        <f>ROUND(E126*AG126,PREFERENCES!$D$5)</f>
        <v>#N/A</v>
      </c>
      <c r="K126" s="14" t="e">
        <f>IF(AD126=0,NA(),ROUND(AF126,PREFERENCES!$D$6))</f>
        <v>#N/A</v>
      </c>
      <c r="L126" s="14" t="e">
        <f>IF(J126=0,NA(),ROUND(AF126/J126,PREFERENCES!$D$7))</f>
        <v>#N/A</v>
      </c>
      <c r="M126" s="17" t="e">
        <f t="shared" si="16"/>
        <v>#N/A</v>
      </c>
      <c r="N126" s="14" t="e">
        <f>ROUND(IF($B$6=0,NA(),AF126/$B$6),PREFERENCES!$D$8)</f>
        <v>#N/A</v>
      </c>
      <c r="O126" s="14" t="e">
        <f>ROUND(IF(OR(K126=0,$B$6=0),NA(),$B$6/K126),PREFERENCES!$D$9)</f>
        <v>#N/A</v>
      </c>
      <c r="P126" s="14" t="e">
        <f>ROUND(IF(OR(K126=0,$B$6=0),NA(),$B$6/K126*100),PREFERENCES!$D$10)</f>
        <v>#N/A</v>
      </c>
      <c r="Q126" s="16" t="e">
        <f>IF((AF126*CHARACTERIZE!$I$3)=0,0,CEILING(CHARACTERIZE!$E$3/(AF126*CHARACTERIZE!$I$3),1)*$B$7)</f>
        <v>#N/A</v>
      </c>
      <c r="R126" s="17" t="e">
        <f>ROUND(Q126*E126*AG126/CHARACTERIZE!$M$3/$B$7, PREFERENCES!$D$5)</f>
        <v>#N/A</v>
      </c>
      <c r="S126" s="16" t="e">
        <f>ROUND(Q126*AF126*CHARACTERIZE!$I$3/$B$7,PREFERENCES!$D$6)</f>
        <v>#N/A</v>
      </c>
      <c r="T126" s="18" t="e">
        <f>ROUND(S126/Q126,PREFERENCES!$D$6)</f>
        <v>#N/A</v>
      </c>
      <c r="U126" s="15" t="e">
        <f>IF(R126=0,0,ROUND((AF126*CHARACTERIZE!$I$3)/(E126*AG126/CHARACTERIZE!$M$3),PREFERENCES!$D$7))</f>
        <v>#N/A</v>
      </c>
      <c r="V126" s="19" t="e">
        <f t="shared" si="17"/>
        <v>#N/A</v>
      </c>
      <c r="W126" s="15" t="e">
        <f t="shared" si="26"/>
        <v>#N/A</v>
      </c>
      <c r="X126" s="15" t="e">
        <f t="shared" si="27"/>
        <v>#N/A</v>
      </c>
      <c r="Y126" s="23" t="e">
        <f t="shared" si="18"/>
        <v>#N/A</v>
      </c>
      <c r="Z126" s="15" t="e">
        <f t="shared" si="19"/>
        <v>#N/A</v>
      </c>
      <c r="AA126" s="15" t="e">
        <f t="shared" si="20"/>
        <v>#N/A</v>
      </c>
      <c r="AB126" s="22"/>
      <c r="AC126" s="4"/>
      <c r="AD126" s="3">
        <f t="shared" si="22"/>
        <v>0</v>
      </c>
      <c r="AE126" s="3" t="e">
        <f t="shared" si="23"/>
        <v>#N/A</v>
      </c>
      <c r="AF126" t="e">
        <f t="shared" si="24"/>
        <v>#N/A</v>
      </c>
      <c r="AG126" t="e">
        <f t="shared" si="25"/>
        <v>#N/A</v>
      </c>
    </row>
    <row r="127" spans="4:33">
      <c r="D127">
        <v>124</v>
      </c>
      <c r="E127" s="3">
        <v>2</v>
      </c>
      <c r="F127" s="17">
        <f t="shared" si="21"/>
        <v>0</v>
      </c>
      <c r="G127" s="17">
        <f t="shared" si="15"/>
        <v>0</v>
      </c>
      <c r="I127" s="14" t="e">
        <f>IF(AD127=0,NA(),ROUND(AG127,PREFERENCES!$D$4))</f>
        <v>#N/A</v>
      </c>
      <c r="J127" s="14" t="e">
        <f>ROUND(E127*AG127,PREFERENCES!$D$5)</f>
        <v>#N/A</v>
      </c>
      <c r="K127" s="14" t="e">
        <f>IF(AD127=0,NA(),ROUND(AF127,PREFERENCES!$D$6))</f>
        <v>#N/A</v>
      </c>
      <c r="L127" s="14" t="e">
        <f>IF(J127=0,NA(),ROUND(AF127/J127,PREFERENCES!$D$7))</f>
        <v>#N/A</v>
      </c>
      <c r="M127" s="17" t="e">
        <f t="shared" si="16"/>
        <v>#N/A</v>
      </c>
      <c r="N127" s="14" t="e">
        <f>ROUND(IF($B$6=0,NA(),AF127/$B$6),PREFERENCES!$D$8)</f>
        <v>#N/A</v>
      </c>
      <c r="O127" s="14" t="e">
        <f>ROUND(IF(OR(K127=0,$B$6=0),NA(),$B$6/K127),PREFERENCES!$D$9)</f>
        <v>#N/A</v>
      </c>
      <c r="P127" s="14" t="e">
        <f>ROUND(IF(OR(K127=0,$B$6=0),NA(),$B$6/K127*100),PREFERENCES!$D$10)</f>
        <v>#N/A</v>
      </c>
      <c r="Q127" s="16" t="e">
        <f>IF((AF127*CHARACTERIZE!$I$3)=0,0,CEILING(CHARACTERIZE!$E$3/(AF127*CHARACTERIZE!$I$3),1)*$B$7)</f>
        <v>#N/A</v>
      </c>
      <c r="R127" s="17" t="e">
        <f>ROUND(Q127*E127*AG127/CHARACTERIZE!$M$3/$B$7, PREFERENCES!$D$5)</f>
        <v>#N/A</v>
      </c>
      <c r="S127" s="16" t="e">
        <f>ROUND(Q127*AF127*CHARACTERIZE!$I$3/$B$7,PREFERENCES!$D$6)</f>
        <v>#N/A</v>
      </c>
      <c r="T127" s="18" t="e">
        <f>ROUND(S127/Q127,PREFERENCES!$D$6)</f>
        <v>#N/A</v>
      </c>
      <c r="U127" s="15" t="e">
        <f>IF(R127=0,0,ROUND((AF127*CHARACTERIZE!$I$3)/(E127*AG127/CHARACTERIZE!$M$3),PREFERENCES!$D$7))</f>
        <v>#N/A</v>
      </c>
      <c r="V127" s="19" t="e">
        <f t="shared" si="17"/>
        <v>#N/A</v>
      </c>
      <c r="W127" s="15" t="e">
        <f t="shared" si="26"/>
        <v>#N/A</v>
      </c>
      <c r="X127" s="15" t="e">
        <f t="shared" si="27"/>
        <v>#N/A</v>
      </c>
      <c r="Y127" s="23" t="e">
        <f t="shared" si="18"/>
        <v>#N/A</v>
      </c>
      <c r="Z127" s="15" t="e">
        <f t="shared" si="19"/>
        <v>#N/A</v>
      </c>
      <c r="AA127" s="15" t="e">
        <f t="shared" si="20"/>
        <v>#N/A</v>
      </c>
      <c r="AB127" s="22"/>
      <c r="AC127" s="4"/>
      <c r="AD127" s="3">
        <f t="shared" si="22"/>
        <v>0</v>
      </c>
      <c r="AE127" s="3" t="e">
        <f t="shared" si="23"/>
        <v>#N/A</v>
      </c>
      <c r="AF127" t="e">
        <f t="shared" si="24"/>
        <v>#N/A</v>
      </c>
      <c r="AG127" t="e">
        <f t="shared" si="25"/>
        <v>#N/A</v>
      </c>
    </row>
    <row r="128" spans="4:33">
      <c r="D128">
        <v>125</v>
      </c>
      <c r="E128" s="3">
        <v>2.1</v>
      </c>
      <c r="F128" s="17">
        <f t="shared" si="21"/>
        <v>0</v>
      </c>
      <c r="G128" s="17">
        <f t="shared" si="15"/>
        <v>0</v>
      </c>
      <c r="I128" s="14" t="e">
        <f>IF(AD128=0,NA(),ROUND(AG128,PREFERENCES!$D$4))</f>
        <v>#N/A</v>
      </c>
      <c r="J128" s="14" t="e">
        <f>ROUND(E128*AG128,PREFERENCES!$D$5)</f>
        <v>#N/A</v>
      </c>
      <c r="K128" s="14" t="e">
        <f>IF(AD128=0,NA(),ROUND(AF128,PREFERENCES!$D$6))</f>
        <v>#N/A</v>
      </c>
      <c r="L128" s="14" t="e">
        <f>IF(J128=0,NA(),ROUND(AF128/J128,PREFERENCES!$D$7))</f>
        <v>#N/A</v>
      </c>
      <c r="M128" s="17" t="e">
        <f t="shared" si="16"/>
        <v>#N/A</v>
      </c>
      <c r="N128" s="14" t="e">
        <f>ROUND(IF($B$6=0,NA(),AF128/$B$6),PREFERENCES!$D$8)</f>
        <v>#N/A</v>
      </c>
      <c r="O128" s="14" t="e">
        <f>ROUND(IF(OR(K128=0,$B$6=0),NA(),$B$6/K128),PREFERENCES!$D$9)</f>
        <v>#N/A</v>
      </c>
      <c r="P128" s="14" t="e">
        <f>ROUND(IF(OR(K128=0,$B$6=0),NA(),$B$6/K128*100),PREFERENCES!$D$10)</f>
        <v>#N/A</v>
      </c>
      <c r="Q128" s="16" t="e">
        <f>IF((AF128*CHARACTERIZE!$I$3)=0,0,CEILING(CHARACTERIZE!$E$3/(AF128*CHARACTERIZE!$I$3),1)*$B$7)</f>
        <v>#N/A</v>
      </c>
      <c r="R128" s="17" t="e">
        <f>ROUND(Q128*E128*AG128/CHARACTERIZE!$M$3/$B$7, PREFERENCES!$D$5)</f>
        <v>#N/A</v>
      </c>
      <c r="S128" s="16" t="e">
        <f>ROUND(Q128*AF128*CHARACTERIZE!$I$3/$B$7,PREFERENCES!$D$6)</f>
        <v>#N/A</v>
      </c>
      <c r="T128" s="18" t="e">
        <f>ROUND(S128/Q128,PREFERENCES!$D$6)</f>
        <v>#N/A</v>
      </c>
      <c r="U128" s="15" t="e">
        <f>IF(R128=0,0,ROUND((AF128*CHARACTERIZE!$I$3)/(E128*AG128/CHARACTERIZE!$M$3),PREFERENCES!$D$7))</f>
        <v>#N/A</v>
      </c>
      <c r="V128" s="19" t="e">
        <f t="shared" si="17"/>
        <v>#N/A</v>
      </c>
      <c r="W128" s="15" t="e">
        <f t="shared" si="26"/>
        <v>#N/A</v>
      </c>
      <c r="X128" s="15" t="e">
        <f t="shared" si="27"/>
        <v>#N/A</v>
      </c>
      <c r="Y128" s="23" t="e">
        <f t="shared" si="18"/>
        <v>#N/A</v>
      </c>
      <c r="Z128" s="15" t="e">
        <f t="shared" si="19"/>
        <v>#N/A</v>
      </c>
      <c r="AA128" s="15" t="e">
        <f t="shared" si="20"/>
        <v>#N/A</v>
      </c>
      <c r="AB128" s="22"/>
      <c r="AC128" s="4"/>
      <c r="AD128" s="3">
        <f t="shared" si="22"/>
        <v>0</v>
      </c>
      <c r="AE128" s="3" t="e">
        <f t="shared" si="23"/>
        <v>#N/A</v>
      </c>
      <c r="AF128" t="e">
        <f t="shared" si="24"/>
        <v>#N/A</v>
      </c>
      <c r="AG128" t="e">
        <f t="shared" si="25"/>
        <v>#N/A</v>
      </c>
    </row>
    <row r="129" spans="4:33">
      <c r="D129">
        <v>126</v>
      </c>
      <c r="E129" s="3">
        <v>2.2000000000000002</v>
      </c>
      <c r="F129" s="17">
        <f t="shared" si="21"/>
        <v>0</v>
      </c>
      <c r="G129" s="17">
        <f t="shared" si="15"/>
        <v>0</v>
      </c>
      <c r="I129" s="14" t="e">
        <f>IF(AD129=0,NA(),ROUND(AG129,PREFERENCES!$D$4))</f>
        <v>#N/A</v>
      </c>
      <c r="J129" s="14" t="e">
        <f>ROUND(E129*AG129,PREFERENCES!$D$5)</f>
        <v>#N/A</v>
      </c>
      <c r="K129" s="14" t="e">
        <f>IF(AD129=0,NA(),ROUND(AF129,PREFERENCES!$D$6))</f>
        <v>#N/A</v>
      </c>
      <c r="L129" s="14" t="e">
        <f>IF(J129=0,NA(),ROUND(AF129/J129,PREFERENCES!$D$7))</f>
        <v>#N/A</v>
      </c>
      <c r="M129" s="17" t="e">
        <f t="shared" si="16"/>
        <v>#N/A</v>
      </c>
      <c r="N129" s="14" t="e">
        <f>ROUND(IF($B$6=0,NA(),AF129/$B$6),PREFERENCES!$D$8)</f>
        <v>#N/A</v>
      </c>
      <c r="O129" s="14" t="e">
        <f>ROUND(IF(OR(K129=0,$B$6=0),NA(),$B$6/K129),PREFERENCES!$D$9)</f>
        <v>#N/A</v>
      </c>
      <c r="P129" s="14" t="e">
        <f>ROUND(IF(OR(K129=0,$B$6=0),NA(),$B$6/K129*100),PREFERENCES!$D$10)</f>
        <v>#N/A</v>
      </c>
      <c r="Q129" s="16" t="e">
        <f>IF((AF129*CHARACTERIZE!$I$3)=0,0,CEILING(CHARACTERIZE!$E$3/(AF129*CHARACTERIZE!$I$3),1)*$B$7)</f>
        <v>#N/A</v>
      </c>
      <c r="R129" s="17" t="e">
        <f>ROUND(Q129*E129*AG129/CHARACTERIZE!$M$3/$B$7, PREFERENCES!$D$5)</f>
        <v>#N/A</v>
      </c>
      <c r="S129" s="16" t="e">
        <f>ROUND(Q129*AF129*CHARACTERIZE!$I$3/$B$7,PREFERENCES!$D$6)</f>
        <v>#N/A</v>
      </c>
      <c r="T129" s="18" t="e">
        <f>ROUND(S129/Q129,PREFERENCES!$D$6)</f>
        <v>#N/A</v>
      </c>
      <c r="U129" s="15" t="e">
        <f>IF(R129=0,0,ROUND((AF129*CHARACTERIZE!$I$3)/(E129*AG129/CHARACTERIZE!$M$3),PREFERENCES!$D$7))</f>
        <v>#N/A</v>
      </c>
      <c r="V129" s="19" t="e">
        <f t="shared" si="17"/>
        <v>#N/A</v>
      </c>
      <c r="W129" s="15" t="e">
        <f t="shared" si="26"/>
        <v>#N/A</v>
      </c>
      <c r="X129" s="15" t="e">
        <f t="shared" si="27"/>
        <v>#N/A</v>
      </c>
      <c r="Y129" s="23" t="e">
        <f t="shared" si="18"/>
        <v>#N/A</v>
      </c>
      <c r="Z129" s="15" t="e">
        <f t="shared" si="19"/>
        <v>#N/A</v>
      </c>
      <c r="AA129" s="15" t="e">
        <f t="shared" si="20"/>
        <v>#N/A</v>
      </c>
      <c r="AB129" s="22"/>
      <c r="AC129" s="4"/>
      <c r="AD129" s="3">
        <f t="shared" si="22"/>
        <v>0</v>
      </c>
      <c r="AE129" s="3" t="e">
        <f t="shared" si="23"/>
        <v>#N/A</v>
      </c>
      <c r="AF129" t="e">
        <f t="shared" si="24"/>
        <v>#N/A</v>
      </c>
      <c r="AG129" t="e">
        <f t="shared" si="25"/>
        <v>#N/A</v>
      </c>
    </row>
    <row r="130" spans="4:33">
      <c r="D130">
        <v>127</v>
      </c>
      <c r="E130" s="3">
        <v>2.2999999999999998</v>
      </c>
      <c r="F130" s="17">
        <f t="shared" si="21"/>
        <v>0</v>
      </c>
      <c r="G130" s="17">
        <f t="shared" si="15"/>
        <v>0</v>
      </c>
      <c r="I130" s="14" t="e">
        <f>IF(AD130=0,NA(),ROUND(AG130,PREFERENCES!$D$4))</f>
        <v>#N/A</v>
      </c>
      <c r="J130" s="14" t="e">
        <f>ROUND(E130*AG130,PREFERENCES!$D$5)</f>
        <v>#N/A</v>
      </c>
      <c r="K130" s="14" t="e">
        <f>IF(AD130=0,NA(),ROUND(AF130,PREFERENCES!$D$6))</f>
        <v>#N/A</v>
      </c>
      <c r="L130" s="14" t="e">
        <f>IF(J130=0,NA(),ROUND(AF130/J130,PREFERENCES!$D$7))</f>
        <v>#N/A</v>
      </c>
      <c r="M130" s="17" t="e">
        <f t="shared" si="16"/>
        <v>#N/A</v>
      </c>
      <c r="N130" s="14" t="e">
        <f>ROUND(IF($B$6=0,NA(),AF130/$B$6),PREFERENCES!$D$8)</f>
        <v>#N/A</v>
      </c>
      <c r="O130" s="14" t="e">
        <f>ROUND(IF(OR(K130=0,$B$6=0),NA(),$B$6/K130),PREFERENCES!$D$9)</f>
        <v>#N/A</v>
      </c>
      <c r="P130" s="14" t="e">
        <f>ROUND(IF(OR(K130=0,$B$6=0),NA(),$B$6/K130*100),PREFERENCES!$D$10)</f>
        <v>#N/A</v>
      </c>
      <c r="Q130" s="16" t="e">
        <f>IF((AF130*CHARACTERIZE!$I$3)=0,0,CEILING(CHARACTERIZE!$E$3/(AF130*CHARACTERIZE!$I$3),1)*$B$7)</f>
        <v>#N/A</v>
      </c>
      <c r="R130" s="17" t="e">
        <f>ROUND(Q130*E130*AG130/CHARACTERIZE!$M$3/$B$7, PREFERENCES!$D$5)</f>
        <v>#N/A</v>
      </c>
      <c r="S130" s="16" t="e">
        <f>ROUND(Q130*AF130*CHARACTERIZE!$I$3/$B$7,PREFERENCES!$D$6)</f>
        <v>#N/A</v>
      </c>
      <c r="T130" s="18" t="e">
        <f>ROUND(S130/Q130,PREFERENCES!$D$6)</f>
        <v>#N/A</v>
      </c>
      <c r="U130" s="15" t="e">
        <f>IF(R130=0,0,ROUND((AF130*CHARACTERIZE!$I$3)/(E130*AG130/CHARACTERIZE!$M$3),PREFERENCES!$D$7))</f>
        <v>#N/A</v>
      </c>
      <c r="V130" s="19" t="e">
        <f t="shared" si="17"/>
        <v>#N/A</v>
      </c>
      <c r="W130" s="15" t="e">
        <f t="shared" si="26"/>
        <v>#N/A</v>
      </c>
      <c r="X130" s="15" t="e">
        <f t="shared" si="27"/>
        <v>#N/A</v>
      </c>
      <c r="Y130" s="23" t="e">
        <f t="shared" si="18"/>
        <v>#N/A</v>
      </c>
      <c r="Z130" s="15" t="e">
        <f t="shared" si="19"/>
        <v>#N/A</v>
      </c>
      <c r="AA130" s="15" t="e">
        <f t="shared" si="20"/>
        <v>#N/A</v>
      </c>
      <c r="AB130" s="22"/>
      <c r="AC130" s="4"/>
      <c r="AD130" s="3">
        <f t="shared" si="22"/>
        <v>0</v>
      </c>
      <c r="AE130" s="3" t="e">
        <f t="shared" si="23"/>
        <v>#N/A</v>
      </c>
      <c r="AF130" t="e">
        <f t="shared" si="24"/>
        <v>#N/A</v>
      </c>
      <c r="AG130" t="e">
        <f t="shared" si="25"/>
        <v>#N/A</v>
      </c>
    </row>
    <row r="131" spans="4:33">
      <c r="D131">
        <v>128</v>
      </c>
      <c r="E131" s="3">
        <v>2.4</v>
      </c>
      <c r="F131" s="17">
        <f t="shared" si="21"/>
        <v>0</v>
      </c>
      <c r="G131" s="17">
        <f t="shared" si="15"/>
        <v>0</v>
      </c>
      <c r="I131" s="14" t="e">
        <f>IF(AD131=0,NA(),ROUND(AG131,PREFERENCES!$D$4))</f>
        <v>#N/A</v>
      </c>
      <c r="J131" s="14" t="e">
        <f>ROUND(E131*AG131,PREFERENCES!$D$5)</f>
        <v>#N/A</v>
      </c>
      <c r="K131" s="14" t="e">
        <f>IF(AD131=0,NA(),ROUND(AF131,PREFERENCES!$D$6))</f>
        <v>#N/A</v>
      </c>
      <c r="L131" s="14" t="e">
        <f>IF(J131=0,NA(),ROUND(AF131/J131,PREFERENCES!$D$7))</f>
        <v>#N/A</v>
      </c>
      <c r="M131" s="17" t="e">
        <f t="shared" si="16"/>
        <v>#N/A</v>
      </c>
      <c r="N131" s="14" t="e">
        <f>ROUND(IF($B$6=0,NA(),AF131/$B$6),PREFERENCES!$D$8)</f>
        <v>#N/A</v>
      </c>
      <c r="O131" s="14" t="e">
        <f>ROUND(IF(OR(K131=0,$B$6=0),NA(),$B$6/K131),PREFERENCES!$D$9)</f>
        <v>#N/A</v>
      </c>
      <c r="P131" s="14" t="e">
        <f>ROUND(IF(OR(K131=0,$B$6=0),NA(),$B$6/K131*100),PREFERENCES!$D$10)</f>
        <v>#N/A</v>
      </c>
      <c r="Q131" s="16" t="e">
        <f>IF((AF131*CHARACTERIZE!$I$3)=0,0,CEILING(CHARACTERIZE!$E$3/(AF131*CHARACTERIZE!$I$3),1)*$B$7)</f>
        <v>#N/A</v>
      </c>
      <c r="R131" s="17" t="e">
        <f>ROUND(Q131*E131*AG131/CHARACTERIZE!$M$3/$B$7, PREFERENCES!$D$5)</f>
        <v>#N/A</v>
      </c>
      <c r="S131" s="16" t="e">
        <f>ROUND(Q131*AF131*CHARACTERIZE!$I$3/$B$7,PREFERENCES!$D$6)</f>
        <v>#N/A</v>
      </c>
      <c r="T131" s="18" t="e">
        <f>ROUND(S131/Q131,PREFERENCES!$D$6)</f>
        <v>#N/A</v>
      </c>
      <c r="U131" s="15" t="e">
        <f>IF(R131=0,0,ROUND((AF131*CHARACTERIZE!$I$3)/(E131*AG131/CHARACTERIZE!$M$3),PREFERENCES!$D$7))</f>
        <v>#N/A</v>
      </c>
      <c r="V131" s="19" t="e">
        <f t="shared" si="17"/>
        <v>#N/A</v>
      </c>
      <c r="W131" s="15" t="e">
        <f t="shared" si="26"/>
        <v>#N/A</v>
      </c>
      <c r="X131" s="15" t="e">
        <f t="shared" si="27"/>
        <v>#N/A</v>
      </c>
      <c r="Y131" s="23" t="e">
        <f t="shared" si="18"/>
        <v>#N/A</v>
      </c>
      <c r="Z131" s="15" t="e">
        <f t="shared" si="19"/>
        <v>#N/A</v>
      </c>
      <c r="AA131" s="15" t="e">
        <f t="shared" si="20"/>
        <v>#N/A</v>
      </c>
      <c r="AB131" s="22"/>
      <c r="AC131" s="4"/>
      <c r="AD131" s="3">
        <f t="shared" si="22"/>
        <v>0</v>
      </c>
      <c r="AE131" s="3" t="e">
        <f t="shared" si="23"/>
        <v>#N/A</v>
      </c>
      <c r="AF131" t="e">
        <f t="shared" si="24"/>
        <v>#N/A</v>
      </c>
      <c r="AG131" t="e">
        <f t="shared" si="25"/>
        <v>#N/A</v>
      </c>
    </row>
    <row r="132" spans="4:33">
      <c r="D132">
        <v>129</v>
      </c>
      <c r="E132" s="3">
        <v>2.5</v>
      </c>
      <c r="F132" s="17">
        <f t="shared" si="21"/>
        <v>0</v>
      </c>
      <c r="G132" s="17">
        <f t="shared" ref="G132:G172" si="28">IF($E132&lt;$B$19,0,IF($E132&gt;$B$20,0,$B$22*$E132^3+$B$23*$E132^2+$B$24*$E132+$B$25))</f>
        <v>0</v>
      </c>
      <c r="I132" s="14" t="e">
        <f>IF(AD132=0,NA(),ROUND(AG132,PREFERENCES!$D$4))</f>
        <v>#N/A</v>
      </c>
      <c r="J132" s="14" t="e">
        <f>ROUND(E132*AG132,PREFERENCES!$D$5)</f>
        <v>#N/A</v>
      </c>
      <c r="K132" s="14" t="e">
        <f>IF(AD132=0,NA(),ROUND(AF132,PREFERENCES!$D$6))</f>
        <v>#N/A</v>
      </c>
      <c r="L132" s="14" t="e">
        <f>IF(J132=0,NA(),ROUND(AF132/J132,PREFERENCES!$D$7))</f>
        <v>#N/A</v>
      </c>
      <c r="M132" s="17" t="e">
        <f t="shared" ref="M132:M146" si="29">IF(AD132=0,NA(),ROUND((G132*AE132),3))</f>
        <v>#N/A</v>
      </c>
      <c r="N132" s="14" t="e">
        <f>ROUND(IF($B$6=0,NA(),AF132/$B$6),PREFERENCES!$D$8)</f>
        <v>#N/A</v>
      </c>
      <c r="O132" s="14" t="e">
        <f>ROUND(IF(OR(K132=0,$B$6=0),NA(),$B$6/K132),PREFERENCES!$D$9)</f>
        <v>#N/A</v>
      </c>
      <c r="P132" s="14" t="e">
        <f>ROUND(IF(OR(K132=0,$B$6=0),NA(),$B$6/K132*100),PREFERENCES!$D$10)</f>
        <v>#N/A</v>
      </c>
      <c r="Q132" s="16" t="e">
        <f>IF((AF132*CHARACTERIZE!$I$3)=0,0,CEILING(CHARACTERIZE!$E$3/(AF132*CHARACTERIZE!$I$3),1)*$B$7)</f>
        <v>#N/A</v>
      </c>
      <c r="R132" s="17" t="e">
        <f>ROUND(Q132*E132*AG132/CHARACTERIZE!$M$3/$B$7, PREFERENCES!$D$5)</f>
        <v>#N/A</v>
      </c>
      <c r="S132" s="16" t="e">
        <f>ROUND(Q132*AF132*CHARACTERIZE!$I$3/$B$7,PREFERENCES!$D$6)</f>
        <v>#N/A</v>
      </c>
      <c r="T132" s="18" t="e">
        <f>ROUND(S132/Q132,PREFERENCES!$D$6)</f>
        <v>#N/A</v>
      </c>
      <c r="U132" s="15" t="e">
        <f>IF(R132=0,0,ROUND((AF132*CHARACTERIZE!$I$3)/(E132*AG132/CHARACTERIZE!$M$3),PREFERENCES!$D$7))</f>
        <v>#N/A</v>
      </c>
      <c r="V132" s="19" t="e">
        <f t="shared" ref="V132:V146" si="30">Q132*$B$6/$B$7</f>
        <v>#N/A</v>
      </c>
      <c r="W132" s="15" t="e">
        <f t="shared" si="26"/>
        <v>#N/A</v>
      </c>
      <c r="X132" s="15" t="e">
        <f t="shared" si="27"/>
        <v>#N/A</v>
      </c>
      <c r="Y132" s="23" t="e">
        <f t="shared" ref="Y132:Y146" si="31">IF(AF132=0,NA(),ROUND(CHOOSE($B$39,NA(),NA(),NA(),($B$14-$B$13)/J132,($B$15-$B$13)/($B$7*AD132)-($B$35/$B$7)-($B$10/$B$7)-$B$11),2))</f>
        <v>#N/A</v>
      </c>
      <c r="Z132" s="15" t="e">
        <f t="shared" ref="Z132:Z146" si="32">IF(AF132=0,NA(),ROUND(CHOOSE($B$39,NA(),NA(),NA(),EXP((LN(Y132/175.54))/-0.941),EXP((LN(Y132/175.54))/-0.941)),1))</f>
        <v>#N/A</v>
      </c>
      <c r="AA132" s="15" t="e">
        <f t="shared" ref="AA132:AA146" si="33">IF(AG132=0,NA(),ROUND(CHOOSE($B$39,NA(),NA(),NA(),Z132*645.16*0.0393700787,Z132*645.16*0.0393700787),0))</f>
        <v>#N/A</v>
      </c>
      <c r="AB132" s="22"/>
      <c r="AC132" s="4"/>
      <c r="AD132" s="3">
        <f t="shared" si="22"/>
        <v>0</v>
      </c>
      <c r="AE132" s="3" t="e">
        <f t="shared" si="23"/>
        <v>#N/A</v>
      </c>
      <c r="AF132" t="e">
        <f t="shared" si="24"/>
        <v>#N/A</v>
      </c>
      <c r="AG132" t="e">
        <f t="shared" si="25"/>
        <v>#N/A</v>
      </c>
    </row>
    <row r="133" spans="4:33">
      <c r="D133">
        <v>130</v>
      </c>
      <c r="E133" s="3">
        <v>2.6</v>
      </c>
      <c r="F133" s="17">
        <f t="shared" ref="F133:F172" si="34">IF($E133&lt;$B$19,0,IF($E133&gt;$B$20,0,$B$27*$E133^3+$B$28*$E133^2+$B$29*$E133+$B$30+$B$16))</f>
        <v>0</v>
      </c>
      <c r="G133" s="17">
        <f t="shared" si="28"/>
        <v>0</v>
      </c>
      <c r="I133" s="14" t="e">
        <f>IF(AD133=0,NA(),ROUND(AG133,PREFERENCES!$D$4))</f>
        <v>#N/A</v>
      </c>
      <c r="J133" s="14" t="e">
        <f>ROUND(E133*AG133,PREFERENCES!$D$5)</f>
        <v>#N/A</v>
      </c>
      <c r="K133" s="14" t="e">
        <f>IF(AD133=0,NA(),ROUND(AF133,PREFERENCES!$D$6))</f>
        <v>#N/A</v>
      </c>
      <c r="L133" s="14" t="e">
        <f>IF(J133=0,NA(),ROUND(AF133/J133,PREFERENCES!$D$7))</f>
        <v>#N/A</v>
      </c>
      <c r="M133" s="17" t="e">
        <f t="shared" si="29"/>
        <v>#N/A</v>
      </c>
      <c r="N133" s="14" t="e">
        <f>ROUND(IF($B$6=0,NA(),AF133/$B$6),PREFERENCES!$D$8)</f>
        <v>#N/A</v>
      </c>
      <c r="O133" s="14" t="e">
        <f>ROUND(IF(OR(K133=0,$B$6=0),NA(),$B$6/K133),PREFERENCES!$D$9)</f>
        <v>#N/A</v>
      </c>
      <c r="P133" s="14" t="e">
        <f>ROUND(IF(OR(K133=0,$B$6=0),NA(),$B$6/K133*100),PREFERENCES!$D$10)</f>
        <v>#N/A</v>
      </c>
      <c r="Q133" s="16" t="e">
        <f>IF((AF133*CHARACTERIZE!$I$3)=0,0,CEILING(CHARACTERIZE!$E$3/(AF133*CHARACTERIZE!$I$3),1)*$B$7)</f>
        <v>#N/A</v>
      </c>
      <c r="R133" s="17" t="e">
        <f>ROUND(Q133*E133*AG133/CHARACTERIZE!$M$3/$B$7, PREFERENCES!$D$5)</f>
        <v>#N/A</v>
      </c>
      <c r="S133" s="16" t="e">
        <f>ROUND(Q133*AF133*CHARACTERIZE!$I$3/$B$7,PREFERENCES!$D$6)</f>
        <v>#N/A</v>
      </c>
      <c r="T133" s="18" t="e">
        <f>ROUND(S133/Q133,PREFERENCES!$D$6)</f>
        <v>#N/A</v>
      </c>
      <c r="U133" s="15" t="e">
        <f>IF(R133=0,0,ROUND((AF133*CHARACTERIZE!$I$3)/(E133*AG133/CHARACTERIZE!$M$3),PREFERENCES!$D$7))</f>
        <v>#N/A</v>
      </c>
      <c r="V133" s="19" t="e">
        <f t="shared" si="30"/>
        <v>#N/A</v>
      </c>
      <c r="W133" s="15" t="e">
        <f t="shared" si="26"/>
        <v>#N/A</v>
      </c>
      <c r="X133" s="15" t="e">
        <f t="shared" si="27"/>
        <v>#N/A</v>
      </c>
      <c r="Y133" s="23" t="e">
        <f t="shared" si="31"/>
        <v>#N/A</v>
      </c>
      <c r="Z133" s="15" t="e">
        <f t="shared" si="32"/>
        <v>#N/A</v>
      </c>
      <c r="AA133" s="15" t="e">
        <f t="shared" si="33"/>
        <v>#N/A</v>
      </c>
      <c r="AB133" s="22"/>
      <c r="AC133" s="4"/>
      <c r="AD133" s="3">
        <f t="shared" ref="AD133:AD172" si="35">IF(F133=0,0,E133*(F133+($B$9-$B$33)*$B$34))</f>
        <v>0</v>
      </c>
      <c r="AE133" s="3" t="e">
        <f t="shared" ref="AE133:AE146" si="36">1+(W133-$B$33)*$B$32</f>
        <v>#N/A</v>
      </c>
      <c r="AF133" t="e">
        <f t="shared" ref="AF133:AF146" si="37">G133*AE133*$B$5*$B$7</f>
        <v>#N/A</v>
      </c>
      <c r="AG133" t="e">
        <f t="shared" ref="AG133:AG146" si="38">(F133+(W133-$B$33)*$B$34)*$B$7</f>
        <v>#N/A</v>
      </c>
    </row>
    <row r="134" spans="4:33">
      <c r="D134">
        <v>131</v>
      </c>
      <c r="E134" s="3">
        <v>2.7</v>
      </c>
      <c r="F134" s="17">
        <f t="shared" si="34"/>
        <v>0</v>
      </c>
      <c r="G134" s="17">
        <f t="shared" si="28"/>
        <v>0</v>
      </c>
      <c r="I134" s="14" t="e">
        <f>IF(AD134=0,NA(),ROUND(AG134,PREFERENCES!$D$4))</f>
        <v>#N/A</v>
      </c>
      <c r="J134" s="14" t="e">
        <f>ROUND(E134*AG134,PREFERENCES!$D$5)</f>
        <v>#N/A</v>
      </c>
      <c r="K134" s="14" t="e">
        <f>IF(AD134=0,NA(),ROUND(AF134,PREFERENCES!$D$6))</f>
        <v>#N/A</v>
      </c>
      <c r="L134" s="14" t="e">
        <f>IF(J134=0,NA(),ROUND(AF134/J134,PREFERENCES!$D$7))</f>
        <v>#N/A</v>
      </c>
      <c r="M134" s="17" t="e">
        <f t="shared" si="29"/>
        <v>#N/A</v>
      </c>
      <c r="N134" s="14" t="e">
        <f>ROUND(IF($B$6=0,NA(),AF134/$B$6),PREFERENCES!$D$8)</f>
        <v>#N/A</v>
      </c>
      <c r="O134" s="14" t="e">
        <f>ROUND(IF(OR(K134=0,$B$6=0),NA(),$B$6/K134),PREFERENCES!$D$9)</f>
        <v>#N/A</v>
      </c>
      <c r="P134" s="14" t="e">
        <f>ROUND(IF(OR(K134=0,$B$6=0),NA(),$B$6/K134*100),PREFERENCES!$D$10)</f>
        <v>#N/A</v>
      </c>
      <c r="Q134" s="16" t="e">
        <f>IF((AF134*CHARACTERIZE!$I$3)=0,0,CEILING(CHARACTERIZE!$E$3/(AF134*CHARACTERIZE!$I$3),1)*$B$7)</f>
        <v>#N/A</v>
      </c>
      <c r="R134" s="17" t="e">
        <f>ROUND(Q134*E134*AG134/CHARACTERIZE!$M$3/$B$7, PREFERENCES!$D$5)</f>
        <v>#N/A</v>
      </c>
      <c r="S134" s="16" t="e">
        <f>ROUND(Q134*AF134*CHARACTERIZE!$I$3/$B$7,PREFERENCES!$D$6)</f>
        <v>#N/A</v>
      </c>
      <c r="T134" s="18" t="e">
        <f>ROUND(S134/Q134,PREFERENCES!$D$6)</f>
        <v>#N/A</v>
      </c>
      <c r="U134" s="15" t="e">
        <f>IF(R134=0,0,ROUND((AF134*CHARACTERIZE!$I$3)/(E134*AG134/CHARACTERIZE!$M$3),PREFERENCES!$D$7))</f>
        <v>#N/A</v>
      </c>
      <c r="V134" s="19" t="e">
        <f t="shared" si="30"/>
        <v>#N/A</v>
      </c>
      <c r="W134" s="15" t="e">
        <f t="shared" si="26"/>
        <v>#N/A</v>
      </c>
      <c r="X134" s="15" t="e">
        <f t="shared" si="27"/>
        <v>#N/A</v>
      </c>
      <c r="Y134" s="23" t="e">
        <f t="shared" si="31"/>
        <v>#N/A</v>
      </c>
      <c r="Z134" s="15" t="e">
        <f t="shared" si="32"/>
        <v>#N/A</v>
      </c>
      <c r="AA134" s="15" t="e">
        <f t="shared" si="33"/>
        <v>#N/A</v>
      </c>
      <c r="AB134" s="22"/>
      <c r="AC134" s="4"/>
      <c r="AD134" s="3">
        <f t="shared" si="35"/>
        <v>0</v>
      </c>
      <c r="AE134" s="3" t="e">
        <f t="shared" si="36"/>
        <v>#N/A</v>
      </c>
      <c r="AF134" t="e">
        <f t="shared" si="37"/>
        <v>#N/A</v>
      </c>
      <c r="AG134" t="e">
        <f t="shared" si="38"/>
        <v>#N/A</v>
      </c>
    </row>
    <row r="135" spans="4:33">
      <c r="D135">
        <v>132</v>
      </c>
      <c r="E135" s="3">
        <v>2.8</v>
      </c>
      <c r="F135" s="17">
        <f t="shared" si="34"/>
        <v>0</v>
      </c>
      <c r="G135" s="17">
        <f t="shared" si="28"/>
        <v>0</v>
      </c>
      <c r="I135" s="14" t="e">
        <f>IF(AD135=0,NA(),ROUND(AG135,PREFERENCES!$D$4))</f>
        <v>#N/A</v>
      </c>
      <c r="J135" s="14" t="e">
        <f>ROUND(E135*AG135,PREFERENCES!$D$5)</f>
        <v>#N/A</v>
      </c>
      <c r="K135" s="14" t="e">
        <f>IF(AD135=0,NA(),ROUND(AF135,PREFERENCES!$D$6))</f>
        <v>#N/A</v>
      </c>
      <c r="L135" s="14" t="e">
        <f>IF(J135=0,NA(),ROUND(AF135/J135,PREFERENCES!$D$7))</f>
        <v>#N/A</v>
      </c>
      <c r="M135" s="17" t="e">
        <f t="shared" si="29"/>
        <v>#N/A</v>
      </c>
      <c r="N135" s="14" t="e">
        <f>ROUND(IF($B$6=0,NA(),AF135/$B$6),PREFERENCES!$D$8)</f>
        <v>#N/A</v>
      </c>
      <c r="O135" s="14" t="e">
        <f>ROUND(IF(OR(K135=0,$B$6=0),NA(),$B$6/K135),PREFERENCES!$D$9)</f>
        <v>#N/A</v>
      </c>
      <c r="P135" s="14" t="e">
        <f>ROUND(IF(OR(K135=0,$B$6=0),NA(),$B$6/K135*100),PREFERENCES!$D$10)</f>
        <v>#N/A</v>
      </c>
      <c r="Q135" s="16" t="e">
        <f>IF((AF135*CHARACTERIZE!$I$3)=0,0,CEILING(CHARACTERIZE!$E$3/(AF135*CHARACTERIZE!$I$3),1)*$B$7)</f>
        <v>#N/A</v>
      </c>
      <c r="R135" s="17" t="e">
        <f>ROUND(Q135*E135*AG135/CHARACTERIZE!$M$3/$B$7, PREFERENCES!$D$5)</f>
        <v>#N/A</v>
      </c>
      <c r="S135" s="16" t="e">
        <f>ROUND(Q135*AF135*CHARACTERIZE!$I$3/$B$7,PREFERENCES!$D$6)</f>
        <v>#N/A</v>
      </c>
      <c r="T135" s="18" t="e">
        <f>ROUND(S135/Q135,PREFERENCES!$D$6)</f>
        <v>#N/A</v>
      </c>
      <c r="U135" s="15" t="e">
        <f>IF(R135=0,0,ROUND((AF135*CHARACTERIZE!$I$3)/(E135*AG135/CHARACTERIZE!$M$3),PREFERENCES!$D$7))</f>
        <v>#N/A</v>
      </c>
      <c r="V135" s="19" t="e">
        <f t="shared" si="30"/>
        <v>#N/A</v>
      </c>
      <c r="W135" s="15" t="e">
        <f t="shared" si="26"/>
        <v>#N/A</v>
      </c>
      <c r="X135" s="15" t="e">
        <f t="shared" si="27"/>
        <v>#N/A</v>
      </c>
      <c r="Y135" s="23" t="e">
        <f t="shared" si="31"/>
        <v>#N/A</v>
      </c>
      <c r="Z135" s="15" t="e">
        <f t="shared" si="32"/>
        <v>#N/A</v>
      </c>
      <c r="AA135" s="15" t="e">
        <f t="shared" si="33"/>
        <v>#N/A</v>
      </c>
      <c r="AB135" s="22"/>
      <c r="AC135" s="4"/>
      <c r="AD135" s="3">
        <f t="shared" si="35"/>
        <v>0</v>
      </c>
      <c r="AE135" s="3" t="e">
        <f t="shared" si="36"/>
        <v>#N/A</v>
      </c>
      <c r="AF135" t="e">
        <f t="shared" si="37"/>
        <v>#N/A</v>
      </c>
      <c r="AG135" t="e">
        <f t="shared" si="38"/>
        <v>#N/A</v>
      </c>
    </row>
    <row r="136" spans="4:33">
      <c r="D136">
        <v>133</v>
      </c>
      <c r="E136" s="3">
        <v>2.9</v>
      </c>
      <c r="F136" s="17">
        <f t="shared" si="34"/>
        <v>0</v>
      </c>
      <c r="G136" s="17">
        <f t="shared" si="28"/>
        <v>0</v>
      </c>
      <c r="I136" s="14" t="e">
        <f>IF(AD136=0,NA(),ROUND(AG136,PREFERENCES!$D$4))</f>
        <v>#N/A</v>
      </c>
      <c r="J136" s="14" t="e">
        <f>ROUND(E136*AG136,PREFERENCES!$D$5)</f>
        <v>#N/A</v>
      </c>
      <c r="K136" s="14" t="e">
        <f>IF(AD136=0,NA(),ROUND(AF136,PREFERENCES!$D$6))</f>
        <v>#N/A</v>
      </c>
      <c r="L136" s="14" t="e">
        <f>IF(J136=0,NA(),ROUND(AF136/J136,PREFERENCES!$D$7))</f>
        <v>#N/A</v>
      </c>
      <c r="M136" s="17" t="e">
        <f t="shared" si="29"/>
        <v>#N/A</v>
      </c>
      <c r="N136" s="14" t="e">
        <f>ROUND(IF($B$6=0,NA(),AF136/$B$6),PREFERENCES!$D$8)</f>
        <v>#N/A</v>
      </c>
      <c r="O136" s="14" t="e">
        <f>ROUND(IF(OR(K136=0,$B$6=0),NA(),$B$6/K136),PREFERENCES!$D$9)</f>
        <v>#N/A</v>
      </c>
      <c r="P136" s="14" t="e">
        <f>ROUND(IF(OR(K136=0,$B$6=0),NA(),$B$6/K136*100),PREFERENCES!$D$10)</f>
        <v>#N/A</v>
      </c>
      <c r="Q136" s="16" t="e">
        <f>IF((AF136*CHARACTERIZE!$I$3)=0,0,CEILING(CHARACTERIZE!$E$3/(AF136*CHARACTERIZE!$I$3),1)*$B$7)</f>
        <v>#N/A</v>
      </c>
      <c r="R136" s="17" t="e">
        <f>ROUND(Q136*E136*AG136/CHARACTERIZE!$M$3/$B$7, PREFERENCES!$D$5)</f>
        <v>#N/A</v>
      </c>
      <c r="S136" s="16" t="e">
        <f>ROUND(Q136*AF136*CHARACTERIZE!$I$3/$B$7,PREFERENCES!$D$6)</f>
        <v>#N/A</v>
      </c>
      <c r="T136" s="18" t="e">
        <f>ROUND(S136/Q136,PREFERENCES!$D$6)</f>
        <v>#N/A</v>
      </c>
      <c r="U136" s="15" t="e">
        <f>IF(R136=0,0,ROUND((AF136*CHARACTERIZE!$I$3)/(E136*AG136/CHARACTERIZE!$M$3),PREFERENCES!$D$7))</f>
        <v>#N/A</v>
      </c>
      <c r="V136" s="19" t="e">
        <f t="shared" si="30"/>
        <v>#N/A</v>
      </c>
      <c r="W136" s="15" t="e">
        <f t="shared" si="26"/>
        <v>#N/A</v>
      </c>
      <c r="X136" s="15" t="e">
        <f t="shared" si="27"/>
        <v>#N/A</v>
      </c>
      <c r="Y136" s="23" t="e">
        <f t="shared" si="31"/>
        <v>#N/A</v>
      </c>
      <c r="Z136" s="15" t="e">
        <f t="shared" si="32"/>
        <v>#N/A</v>
      </c>
      <c r="AA136" s="15" t="e">
        <f t="shared" si="33"/>
        <v>#N/A</v>
      </c>
      <c r="AB136" s="22"/>
      <c r="AC136" s="4"/>
      <c r="AD136" s="3">
        <f t="shared" si="35"/>
        <v>0</v>
      </c>
      <c r="AE136" s="3" t="e">
        <f t="shared" si="36"/>
        <v>#N/A</v>
      </c>
      <c r="AF136" t="e">
        <f t="shared" si="37"/>
        <v>#N/A</v>
      </c>
      <c r="AG136" t="e">
        <f t="shared" si="38"/>
        <v>#N/A</v>
      </c>
    </row>
    <row r="137" spans="4:33">
      <c r="D137">
        <v>134</v>
      </c>
      <c r="E137" s="3">
        <v>3</v>
      </c>
      <c r="F137" s="17">
        <f t="shared" si="34"/>
        <v>0</v>
      </c>
      <c r="G137" s="17">
        <f t="shared" si="28"/>
        <v>0</v>
      </c>
      <c r="I137" s="14" t="e">
        <f>IF(AD137=0,NA(),ROUND(AG137,PREFERENCES!$D$4))</f>
        <v>#N/A</v>
      </c>
      <c r="J137" s="14" t="e">
        <f>ROUND(E137*AG137,PREFERENCES!$D$5)</f>
        <v>#N/A</v>
      </c>
      <c r="K137" s="14" t="e">
        <f>IF(AD137=0,NA(),ROUND(AF137,PREFERENCES!$D$6))</f>
        <v>#N/A</v>
      </c>
      <c r="L137" s="14" t="e">
        <f>IF(J137=0,NA(),ROUND(AF137/J137,PREFERENCES!$D$7))</f>
        <v>#N/A</v>
      </c>
      <c r="M137" s="17" t="e">
        <f t="shared" si="29"/>
        <v>#N/A</v>
      </c>
      <c r="N137" s="14" t="e">
        <f>ROUND(IF($B$6=0,NA(),AF137/$B$6),PREFERENCES!$D$8)</f>
        <v>#N/A</v>
      </c>
      <c r="O137" s="14" t="e">
        <f>ROUND(IF(OR(K137=0,$B$6=0),NA(),$B$6/K137),PREFERENCES!$D$9)</f>
        <v>#N/A</v>
      </c>
      <c r="P137" s="14" t="e">
        <f>ROUND(IF(OR(K137=0,$B$6=0),NA(),$B$6/K137*100),PREFERENCES!$D$10)</f>
        <v>#N/A</v>
      </c>
      <c r="Q137" s="16" t="e">
        <f>IF((AF137*CHARACTERIZE!$I$3)=0,0,CEILING(CHARACTERIZE!$E$3/(AF137*CHARACTERIZE!$I$3),1)*$B$7)</f>
        <v>#N/A</v>
      </c>
      <c r="R137" s="17" t="e">
        <f>ROUND(Q137*E137*AG137/CHARACTERIZE!$M$3/$B$7, PREFERENCES!$D$5)</f>
        <v>#N/A</v>
      </c>
      <c r="S137" s="16" t="e">
        <f>ROUND(Q137*AF137*CHARACTERIZE!$I$3/$B$7,PREFERENCES!$D$6)</f>
        <v>#N/A</v>
      </c>
      <c r="T137" s="18" t="e">
        <f>ROUND(S137/Q137,PREFERENCES!$D$6)</f>
        <v>#N/A</v>
      </c>
      <c r="U137" s="15" t="e">
        <f>IF(R137=0,0,ROUND((AF137*CHARACTERIZE!$I$3)/(E137*AG137/CHARACTERIZE!$M$3),PREFERENCES!$D$7))</f>
        <v>#N/A</v>
      </c>
      <c r="V137" s="19" t="e">
        <f t="shared" si="30"/>
        <v>#N/A</v>
      </c>
      <c r="W137" s="15" t="e">
        <f t="shared" si="26"/>
        <v>#N/A</v>
      </c>
      <c r="X137" s="15" t="e">
        <f t="shared" si="27"/>
        <v>#N/A</v>
      </c>
      <c r="Y137" s="23" t="e">
        <f t="shared" si="31"/>
        <v>#N/A</v>
      </c>
      <c r="Z137" s="15" t="e">
        <f t="shared" si="32"/>
        <v>#N/A</v>
      </c>
      <c r="AA137" s="15" t="e">
        <f t="shared" si="33"/>
        <v>#N/A</v>
      </c>
      <c r="AB137" s="22"/>
      <c r="AC137" s="4"/>
      <c r="AD137" s="3">
        <f t="shared" si="35"/>
        <v>0</v>
      </c>
      <c r="AE137" s="3" t="e">
        <f t="shared" si="36"/>
        <v>#N/A</v>
      </c>
      <c r="AF137" t="e">
        <f t="shared" si="37"/>
        <v>#N/A</v>
      </c>
      <c r="AG137" t="e">
        <f t="shared" si="38"/>
        <v>#N/A</v>
      </c>
    </row>
    <row r="138" spans="4:33">
      <c r="D138">
        <v>135</v>
      </c>
      <c r="E138" s="3">
        <v>3.1</v>
      </c>
      <c r="F138" s="17">
        <f t="shared" si="34"/>
        <v>0</v>
      </c>
      <c r="G138" s="17">
        <f t="shared" si="28"/>
        <v>0</v>
      </c>
      <c r="I138" s="14" t="e">
        <f>IF(AD138=0,NA(),ROUND(AG138,PREFERENCES!$D$4))</f>
        <v>#N/A</v>
      </c>
      <c r="J138" s="14" t="e">
        <f>ROUND(E138*AG138,PREFERENCES!$D$5)</f>
        <v>#N/A</v>
      </c>
      <c r="K138" s="14" t="e">
        <f>IF(AD138=0,NA(),ROUND(AF138,PREFERENCES!$D$6))</f>
        <v>#N/A</v>
      </c>
      <c r="L138" s="14" t="e">
        <f>IF(J138=0,NA(),ROUND(AF138/J138,PREFERENCES!$D$7))</f>
        <v>#N/A</v>
      </c>
      <c r="M138" s="17" t="e">
        <f t="shared" si="29"/>
        <v>#N/A</v>
      </c>
      <c r="N138" s="14" t="e">
        <f>ROUND(IF($B$6=0,NA(),AF138/$B$6),PREFERENCES!$D$8)</f>
        <v>#N/A</v>
      </c>
      <c r="O138" s="14" t="e">
        <f>ROUND(IF(OR(K138=0,$B$6=0),NA(),$B$6/K138),PREFERENCES!$D$9)</f>
        <v>#N/A</v>
      </c>
      <c r="P138" s="14" t="e">
        <f>ROUND(IF(OR(K138=0,$B$6=0),NA(),$B$6/K138*100),PREFERENCES!$D$10)</f>
        <v>#N/A</v>
      </c>
      <c r="Q138" s="16" t="e">
        <f>IF((AF138*CHARACTERIZE!$I$3)=0,0,CEILING(CHARACTERIZE!$E$3/(AF138*CHARACTERIZE!$I$3),1)*$B$7)</f>
        <v>#N/A</v>
      </c>
      <c r="R138" s="17" t="e">
        <f>ROUND(Q138*E138*AG138/CHARACTERIZE!$M$3/$B$7, PREFERENCES!$D$5)</f>
        <v>#N/A</v>
      </c>
      <c r="S138" s="16" t="e">
        <f>ROUND(Q138*AF138*CHARACTERIZE!$I$3/$B$7,PREFERENCES!$D$6)</f>
        <v>#N/A</v>
      </c>
      <c r="T138" s="18" t="e">
        <f>ROUND(S138/Q138,PREFERENCES!$D$6)</f>
        <v>#N/A</v>
      </c>
      <c r="U138" s="15" t="e">
        <f>IF(R138=0,0,ROUND((AF138*CHARACTERIZE!$I$3)/(E138*AG138/CHARACTERIZE!$M$3),PREFERENCES!$D$7))</f>
        <v>#N/A</v>
      </c>
      <c r="V138" s="19" t="e">
        <f t="shared" si="30"/>
        <v>#N/A</v>
      </c>
      <c r="W138" s="15" t="e">
        <f t="shared" si="26"/>
        <v>#N/A</v>
      </c>
      <c r="X138" s="15" t="e">
        <f t="shared" si="27"/>
        <v>#N/A</v>
      </c>
      <c r="Y138" s="23" t="e">
        <f t="shared" si="31"/>
        <v>#N/A</v>
      </c>
      <c r="Z138" s="15" t="e">
        <f t="shared" si="32"/>
        <v>#N/A</v>
      </c>
      <c r="AA138" s="15" t="e">
        <f t="shared" si="33"/>
        <v>#N/A</v>
      </c>
      <c r="AB138" s="22"/>
      <c r="AC138" s="4"/>
      <c r="AD138" s="3">
        <f t="shared" si="35"/>
        <v>0</v>
      </c>
      <c r="AE138" s="3" t="e">
        <f t="shared" si="36"/>
        <v>#N/A</v>
      </c>
      <c r="AF138" t="e">
        <f t="shared" si="37"/>
        <v>#N/A</v>
      </c>
      <c r="AG138" t="e">
        <f t="shared" si="38"/>
        <v>#N/A</v>
      </c>
    </row>
    <row r="139" spans="4:33">
      <c r="D139">
        <v>136</v>
      </c>
      <c r="E139" s="3">
        <v>3.2</v>
      </c>
      <c r="F139" s="17">
        <f t="shared" si="34"/>
        <v>0</v>
      </c>
      <c r="G139" s="17">
        <f t="shared" si="28"/>
        <v>0</v>
      </c>
      <c r="I139" s="14" t="e">
        <f>IF(AD139=0,NA(),ROUND(AG139,PREFERENCES!$D$4))</f>
        <v>#N/A</v>
      </c>
      <c r="J139" s="14" t="e">
        <f>ROUND(E139*AG139,PREFERENCES!$D$5)</f>
        <v>#N/A</v>
      </c>
      <c r="K139" s="14" t="e">
        <f>IF(AD139=0,NA(),ROUND(AF139,PREFERENCES!$D$6))</f>
        <v>#N/A</v>
      </c>
      <c r="L139" s="14" t="e">
        <f>IF(J139=0,NA(),ROUND(AF139/J139,PREFERENCES!$D$7))</f>
        <v>#N/A</v>
      </c>
      <c r="M139" s="17" t="e">
        <f t="shared" si="29"/>
        <v>#N/A</v>
      </c>
      <c r="N139" s="14" t="e">
        <f>ROUND(IF($B$6=0,NA(),AF139/$B$6),PREFERENCES!$D$8)</f>
        <v>#N/A</v>
      </c>
      <c r="O139" s="14" t="e">
        <f>ROUND(IF(OR(K139=0,$B$6=0),NA(),$B$6/K139),PREFERENCES!$D$9)</f>
        <v>#N/A</v>
      </c>
      <c r="P139" s="14" t="e">
        <f>ROUND(IF(OR(K139=0,$B$6=0),NA(),$B$6/K139*100),PREFERENCES!$D$10)</f>
        <v>#N/A</v>
      </c>
      <c r="Q139" s="16" t="e">
        <f>IF((AF139*CHARACTERIZE!$I$3)=0,0,CEILING(CHARACTERIZE!$E$3/(AF139*CHARACTERIZE!$I$3),1)*$B$7)</f>
        <v>#N/A</v>
      </c>
      <c r="R139" s="17" t="e">
        <f>ROUND(Q139*E139*AG139/CHARACTERIZE!$M$3/$B$7, PREFERENCES!$D$5)</f>
        <v>#N/A</v>
      </c>
      <c r="S139" s="16" t="e">
        <f>ROUND(Q139*AF139*CHARACTERIZE!$I$3/$B$7,PREFERENCES!$D$6)</f>
        <v>#N/A</v>
      </c>
      <c r="T139" s="18" t="e">
        <f>ROUND(S139/Q139,PREFERENCES!$D$6)</f>
        <v>#N/A</v>
      </c>
      <c r="U139" s="15" t="e">
        <f>IF(R139=0,0,ROUND((AF139*CHARACTERIZE!$I$3)/(E139*AG139/CHARACTERIZE!$M$3),PREFERENCES!$D$7))</f>
        <v>#N/A</v>
      </c>
      <c r="V139" s="19" t="e">
        <f t="shared" si="30"/>
        <v>#N/A</v>
      </c>
      <c r="W139" s="15" t="e">
        <f t="shared" si="26"/>
        <v>#N/A</v>
      </c>
      <c r="X139" s="15" t="e">
        <f t="shared" si="27"/>
        <v>#N/A</v>
      </c>
      <c r="Y139" s="23" t="e">
        <f t="shared" si="31"/>
        <v>#N/A</v>
      </c>
      <c r="Z139" s="15" t="e">
        <f t="shared" si="32"/>
        <v>#N/A</v>
      </c>
      <c r="AA139" s="15" t="e">
        <f t="shared" si="33"/>
        <v>#N/A</v>
      </c>
      <c r="AB139" s="22"/>
      <c r="AC139" s="4"/>
      <c r="AD139" s="3">
        <f t="shared" si="35"/>
        <v>0</v>
      </c>
      <c r="AE139" s="3" t="e">
        <f t="shared" si="36"/>
        <v>#N/A</v>
      </c>
      <c r="AF139" t="e">
        <f t="shared" si="37"/>
        <v>#N/A</v>
      </c>
      <c r="AG139" t="e">
        <f t="shared" si="38"/>
        <v>#N/A</v>
      </c>
    </row>
    <row r="140" spans="4:33">
      <c r="D140">
        <v>137</v>
      </c>
      <c r="E140" s="3">
        <v>3.3</v>
      </c>
      <c r="F140" s="17">
        <f t="shared" si="34"/>
        <v>0</v>
      </c>
      <c r="G140" s="17">
        <f t="shared" si="28"/>
        <v>0</v>
      </c>
      <c r="I140" s="14" t="e">
        <f>IF(AD140=0,NA(),ROUND(AG140,PREFERENCES!$D$4))</f>
        <v>#N/A</v>
      </c>
      <c r="J140" s="14" t="e">
        <f>ROUND(E140*AG140,PREFERENCES!$D$5)</f>
        <v>#N/A</v>
      </c>
      <c r="K140" s="14" t="e">
        <f>IF(AD140=0,NA(),ROUND(AF140,PREFERENCES!$D$6))</f>
        <v>#N/A</v>
      </c>
      <c r="L140" s="14" t="e">
        <f>IF(J140=0,NA(),ROUND(AF140/J140,PREFERENCES!$D$7))</f>
        <v>#N/A</v>
      </c>
      <c r="M140" s="17" t="e">
        <f t="shared" si="29"/>
        <v>#N/A</v>
      </c>
      <c r="N140" s="14" t="e">
        <f>ROUND(IF($B$6=0,NA(),AF140/$B$6),PREFERENCES!$D$8)</f>
        <v>#N/A</v>
      </c>
      <c r="O140" s="14" t="e">
        <f>ROUND(IF(OR(K140=0,$B$6=0),NA(),$B$6/K140),PREFERENCES!$D$9)</f>
        <v>#N/A</v>
      </c>
      <c r="P140" s="14" t="e">
        <f>ROUND(IF(OR(K140=0,$B$6=0),NA(),$B$6/K140*100),PREFERENCES!$D$10)</f>
        <v>#N/A</v>
      </c>
      <c r="Q140" s="16" t="e">
        <f>IF((AF140*CHARACTERIZE!$I$3)=0,0,CEILING(CHARACTERIZE!$E$3/(AF140*CHARACTERIZE!$I$3),1)*$B$7)</f>
        <v>#N/A</v>
      </c>
      <c r="R140" s="17" t="e">
        <f>ROUND(Q140*E140*AG140/CHARACTERIZE!$M$3/$B$7, PREFERENCES!$D$5)</f>
        <v>#N/A</v>
      </c>
      <c r="S140" s="16" t="e">
        <f>ROUND(Q140*AF140*CHARACTERIZE!$I$3/$B$7,PREFERENCES!$D$6)</f>
        <v>#N/A</v>
      </c>
      <c r="T140" s="18" t="e">
        <f>ROUND(S140/Q140,PREFERENCES!$D$6)</f>
        <v>#N/A</v>
      </c>
      <c r="U140" s="15" t="e">
        <f>IF(R140=0,0,ROUND((AF140*CHARACTERIZE!$I$3)/(E140*AG140/CHARACTERIZE!$M$3),PREFERENCES!$D$7))</f>
        <v>#N/A</v>
      </c>
      <c r="V140" s="19" t="e">
        <f t="shared" si="30"/>
        <v>#N/A</v>
      </c>
      <c r="W140" s="15" t="e">
        <f t="shared" si="26"/>
        <v>#N/A</v>
      </c>
      <c r="X140" s="15" t="e">
        <f t="shared" si="27"/>
        <v>#N/A</v>
      </c>
      <c r="Y140" s="23" t="e">
        <f t="shared" si="31"/>
        <v>#N/A</v>
      </c>
      <c r="Z140" s="15" t="e">
        <f t="shared" si="32"/>
        <v>#N/A</v>
      </c>
      <c r="AA140" s="15" t="e">
        <f t="shared" si="33"/>
        <v>#N/A</v>
      </c>
      <c r="AB140" s="22"/>
      <c r="AC140" s="4"/>
      <c r="AD140" s="3">
        <f t="shared" si="35"/>
        <v>0</v>
      </c>
      <c r="AE140" s="3" t="e">
        <f t="shared" si="36"/>
        <v>#N/A</v>
      </c>
      <c r="AF140" t="e">
        <f t="shared" si="37"/>
        <v>#N/A</v>
      </c>
      <c r="AG140" t="e">
        <f t="shared" si="38"/>
        <v>#N/A</v>
      </c>
    </row>
    <row r="141" spans="4:33">
      <c r="D141">
        <v>138</v>
      </c>
      <c r="E141" s="3">
        <v>3.4</v>
      </c>
      <c r="F141" s="17">
        <f t="shared" si="34"/>
        <v>0</v>
      </c>
      <c r="G141" s="17">
        <f t="shared" si="28"/>
        <v>0</v>
      </c>
      <c r="I141" s="14" t="e">
        <f>IF(AD141=0,NA(),ROUND(AG141,PREFERENCES!$D$4))</f>
        <v>#N/A</v>
      </c>
      <c r="J141" s="14" t="e">
        <f>ROUND(E141*AG141,PREFERENCES!$D$5)</f>
        <v>#N/A</v>
      </c>
      <c r="K141" s="14" t="e">
        <f>IF(AD141=0,NA(),ROUND(AF141,PREFERENCES!$D$6))</f>
        <v>#N/A</v>
      </c>
      <c r="L141" s="14" t="e">
        <f>IF(J141=0,NA(),ROUND(AF141/J141,PREFERENCES!$D$7))</f>
        <v>#N/A</v>
      </c>
      <c r="M141" s="17" t="e">
        <f t="shared" si="29"/>
        <v>#N/A</v>
      </c>
      <c r="N141" s="14" t="e">
        <f>ROUND(IF($B$6=0,NA(),AF141/$B$6),PREFERENCES!$D$8)</f>
        <v>#N/A</v>
      </c>
      <c r="O141" s="14" t="e">
        <f>ROUND(IF(OR(K141=0,$B$6=0),NA(),$B$6/K141),PREFERENCES!$D$9)</f>
        <v>#N/A</v>
      </c>
      <c r="P141" s="14" t="e">
        <f>ROUND(IF(OR(K141=0,$B$6=0),NA(),$B$6/K141*100),PREFERENCES!$D$10)</f>
        <v>#N/A</v>
      </c>
      <c r="Q141" s="16" t="e">
        <f>IF((AF141*CHARACTERIZE!$I$3)=0,0,CEILING(CHARACTERIZE!$E$3/(AF141*CHARACTERIZE!$I$3),1)*$B$7)</f>
        <v>#N/A</v>
      </c>
      <c r="R141" s="17" t="e">
        <f>ROUND(Q141*E141*AG141/CHARACTERIZE!$M$3/$B$7, PREFERENCES!$D$5)</f>
        <v>#N/A</v>
      </c>
      <c r="S141" s="16" t="e">
        <f>ROUND(Q141*AF141*CHARACTERIZE!$I$3/$B$7,PREFERENCES!$D$6)</f>
        <v>#N/A</v>
      </c>
      <c r="T141" s="18" t="e">
        <f>ROUND(S141/Q141,PREFERENCES!$D$6)</f>
        <v>#N/A</v>
      </c>
      <c r="U141" s="15" t="e">
        <f>IF(R141=0,0,ROUND((AF141*CHARACTERIZE!$I$3)/(E141*AG141/CHARACTERIZE!$M$3),PREFERENCES!$D$7))</f>
        <v>#N/A</v>
      </c>
      <c r="V141" s="19" t="e">
        <f t="shared" si="30"/>
        <v>#N/A</v>
      </c>
      <c r="W141" s="15" t="e">
        <f t="shared" si="26"/>
        <v>#N/A</v>
      </c>
      <c r="X141" s="15" t="e">
        <f t="shared" si="27"/>
        <v>#N/A</v>
      </c>
      <c r="Y141" s="23" t="e">
        <f t="shared" si="31"/>
        <v>#N/A</v>
      </c>
      <c r="Z141" s="15" t="e">
        <f t="shared" si="32"/>
        <v>#N/A</v>
      </c>
      <c r="AA141" s="15" t="e">
        <f t="shared" si="33"/>
        <v>#N/A</v>
      </c>
      <c r="AB141" s="22"/>
      <c r="AC141" s="4"/>
      <c r="AD141" s="3">
        <f t="shared" si="35"/>
        <v>0</v>
      </c>
      <c r="AE141" s="3" t="e">
        <f t="shared" si="36"/>
        <v>#N/A</v>
      </c>
      <c r="AF141" t="e">
        <f t="shared" si="37"/>
        <v>#N/A</v>
      </c>
      <c r="AG141" t="e">
        <f t="shared" si="38"/>
        <v>#N/A</v>
      </c>
    </row>
    <row r="142" spans="4:33">
      <c r="D142">
        <v>139</v>
      </c>
      <c r="E142" s="3">
        <v>3.5</v>
      </c>
      <c r="F142" s="17">
        <f t="shared" si="34"/>
        <v>0</v>
      </c>
      <c r="G142" s="17">
        <f t="shared" si="28"/>
        <v>0</v>
      </c>
      <c r="I142" s="14" t="e">
        <f>IF(AD142=0,NA(),ROUND(AG142,PREFERENCES!$D$4))</f>
        <v>#N/A</v>
      </c>
      <c r="J142" s="14" t="e">
        <f>ROUND(E142*AG142,PREFERENCES!$D$5)</f>
        <v>#N/A</v>
      </c>
      <c r="K142" s="14" t="e">
        <f>IF(AD142=0,NA(),ROUND(AF142,PREFERENCES!$D$6))</f>
        <v>#N/A</v>
      </c>
      <c r="L142" s="14" t="e">
        <f>IF(J142=0,NA(),ROUND(AF142/J142,PREFERENCES!$D$7))</f>
        <v>#N/A</v>
      </c>
      <c r="M142" s="17" t="e">
        <f t="shared" si="29"/>
        <v>#N/A</v>
      </c>
      <c r="N142" s="14" t="e">
        <f>ROUND(IF($B$6=0,NA(),AF142/$B$6),PREFERENCES!$D$8)</f>
        <v>#N/A</v>
      </c>
      <c r="O142" s="14" t="e">
        <f>ROUND(IF(OR(K142=0,$B$6=0),NA(),$B$6/K142),PREFERENCES!$D$9)</f>
        <v>#N/A</v>
      </c>
      <c r="P142" s="14" t="e">
        <f>ROUND(IF(OR(K142=0,$B$6=0),NA(),$B$6/K142*100),PREFERENCES!$D$10)</f>
        <v>#N/A</v>
      </c>
      <c r="Q142" s="16" t="e">
        <f>IF((AF142*CHARACTERIZE!$I$3)=0,0,CEILING(CHARACTERIZE!$E$3/(AF142*CHARACTERIZE!$I$3),1)*$B$7)</f>
        <v>#N/A</v>
      </c>
      <c r="R142" s="17" t="e">
        <f>ROUND(Q142*E142*AG142/CHARACTERIZE!$M$3/$B$7, PREFERENCES!$D$5)</f>
        <v>#N/A</v>
      </c>
      <c r="S142" s="16" t="e">
        <f>ROUND(Q142*AF142*CHARACTERIZE!$I$3/$B$7,PREFERENCES!$D$6)</f>
        <v>#N/A</v>
      </c>
      <c r="T142" s="18" t="e">
        <f>ROUND(S142/Q142,PREFERENCES!$D$6)</f>
        <v>#N/A</v>
      </c>
      <c r="U142" s="15" t="e">
        <f>IF(R142=0,0,ROUND((AF142*CHARACTERIZE!$I$3)/(E142*AG142/CHARACTERIZE!$M$3),PREFERENCES!$D$7))</f>
        <v>#N/A</v>
      </c>
      <c r="V142" s="19" t="e">
        <f t="shared" si="30"/>
        <v>#N/A</v>
      </c>
      <c r="W142" s="15" t="e">
        <f t="shared" si="26"/>
        <v>#N/A</v>
      </c>
      <c r="X142" s="15" t="e">
        <f t="shared" si="27"/>
        <v>#N/A</v>
      </c>
      <c r="Y142" s="23" t="e">
        <f t="shared" si="31"/>
        <v>#N/A</v>
      </c>
      <c r="Z142" s="15" t="e">
        <f t="shared" si="32"/>
        <v>#N/A</v>
      </c>
      <c r="AA142" s="15" t="e">
        <f t="shared" si="33"/>
        <v>#N/A</v>
      </c>
      <c r="AB142" s="22"/>
      <c r="AC142" s="4"/>
      <c r="AD142" s="3">
        <f t="shared" si="35"/>
        <v>0</v>
      </c>
      <c r="AE142" s="3" t="e">
        <f t="shared" si="36"/>
        <v>#N/A</v>
      </c>
      <c r="AF142" t="e">
        <f t="shared" si="37"/>
        <v>#N/A</v>
      </c>
      <c r="AG142" t="e">
        <f t="shared" si="38"/>
        <v>#N/A</v>
      </c>
    </row>
    <row r="143" spans="4:33">
      <c r="D143">
        <v>140</v>
      </c>
      <c r="E143" s="3">
        <v>3.6</v>
      </c>
      <c r="F143" s="17">
        <f t="shared" si="34"/>
        <v>0</v>
      </c>
      <c r="G143" s="17">
        <f t="shared" si="28"/>
        <v>0</v>
      </c>
      <c r="I143" s="14" t="e">
        <f>IF(AD143=0,NA(),ROUND(AG143,PREFERENCES!$D$4))</f>
        <v>#N/A</v>
      </c>
      <c r="J143" s="14" t="e">
        <f>ROUND(E143*AG143,PREFERENCES!$D$5)</f>
        <v>#N/A</v>
      </c>
      <c r="K143" s="14" t="e">
        <f>IF(AD143=0,NA(),ROUND(AF143,PREFERENCES!$D$6))</f>
        <v>#N/A</v>
      </c>
      <c r="L143" s="14" t="e">
        <f>IF(J143=0,NA(),ROUND(AF143/J143,PREFERENCES!$D$7))</f>
        <v>#N/A</v>
      </c>
      <c r="M143" s="17" t="e">
        <f t="shared" si="29"/>
        <v>#N/A</v>
      </c>
      <c r="N143" s="14" t="e">
        <f>ROUND(IF($B$6=0,NA(),AF143/$B$6),PREFERENCES!$D$8)</f>
        <v>#N/A</v>
      </c>
      <c r="O143" s="14" t="e">
        <f>ROUND(IF(OR(K143=0,$B$6=0),NA(),$B$6/K143),PREFERENCES!$D$9)</f>
        <v>#N/A</v>
      </c>
      <c r="P143" s="14" t="e">
        <f>ROUND(IF(OR(K143=0,$B$6=0),NA(),$B$6/K143*100),PREFERENCES!$D$10)</f>
        <v>#N/A</v>
      </c>
      <c r="Q143" s="16" t="e">
        <f>IF((AF143*CHARACTERIZE!$I$3)=0,0,CEILING(CHARACTERIZE!$E$3/(AF143*CHARACTERIZE!$I$3),1)*$B$7)</f>
        <v>#N/A</v>
      </c>
      <c r="R143" s="17" t="e">
        <f>ROUND(Q143*E143*AG143/CHARACTERIZE!$M$3/$B$7, PREFERENCES!$D$5)</f>
        <v>#N/A</v>
      </c>
      <c r="S143" s="16" t="e">
        <f>ROUND(Q143*AF143*CHARACTERIZE!$I$3/$B$7,PREFERENCES!$D$6)</f>
        <v>#N/A</v>
      </c>
      <c r="T143" s="18" t="e">
        <f>ROUND(S143/Q143,PREFERENCES!$D$6)</f>
        <v>#N/A</v>
      </c>
      <c r="U143" s="15" t="e">
        <f>IF(R143=0,0,ROUND((AF143*CHARACTERIZE!$I$3)/(E143*AG143/CHARACTERIZE!$M$3),PREFERENCES!$D$7))</f>
        <v>#N/A</v>
      </c>
      <c r="V143" s="19" t="e">
        <f t="shared" si="30"/>
        <v>#N/A</v>
      </c>
      <c r="W143" s="15" t="e">
        <f t="shared" si="26"/>
        <v>#N/A</v>
      </c>
      <c r="X143" s="15" t="e">
        <f t="shared" si="27"/>
        <v>#N/A</v>
      </c>
      <c r="Y143" s="23" t="e">
        <f t="shared" si="31"/>
        <v>#N/A</v>
      </c>
      <c r="Z143" s="15" t="e">
        <f t="shared" si="32"/>
        <v>#N/A</v>
      </c>
      <c r="AA143" s="15" t="e">
        <f t="shared" si="33"/>
        <v>#N/A</v>
      </c>
      <c r="AB143" s="22"/>
      <c r="AC143" s="4"/>
      <c r="AD143" s="3">
        <f t="shared" si="35"/>
        <v>0</v>
      </c>
      <c r="AE143" s="3" t="e">
        <f t="shared" si="36"/>
        <v>#N/A</v>
      </c>
      <c r="AF143" t="e">
        <f t="shared" si="37"/>
        <v>#N/A</v>
      </c>
      <c r="AG143" t="e">
        <f t="shared" si="38"/>
        <v>#N/A</v>
      </c>
    </row>
    <row r="144" spans="4:33">
      <c r="D144">
        <v>141</v>
      </c>
      <c r="E144" s="3">
        <v>3.7</v>
      </c>
      <c r="F144" s="17">
        <f t="shared" si="34"/>
        <v>0</v>
      </c>
      <c r="G144" s="17">
        <f t="shared" si="28"/>
        <v>0</v>
      </c>
      <c r="I144" s="14" t="e">
        <f>IF(AD144=0,NA(),ROUND(AG144,PREFERENCES!$D$4))</f>
        <v>#N/A</v>
      </c>
      <c r="J144" s="14" t="e">
        <f>ROUND(E144*AG144,PREFERENCES!$D$5)</f>
        <v>#N/A</v>
      </c>
      <c r="K144" s="14" t="e">
        <f>IF(AD144=0,NA(),ROUND(AF144,PREFERENCES!$D$6))</f>
        <v>#N/A</v>
      </c>
      <c r="L144" s="14" t="e">
        <f>IF(J144=0,NA(),ROUND(AF144/J144,PREFERENCES!$D$7))</f>
        <v>#N/A</v>
      </c>
      <c r="M144" s="17" t="e">
        <f t="shared" si="29"/>
        <v>#N/A</v>
      </c>
      <c r="N144" s="14" t="e">
        <f>ROUND(IF($B$6=0,NA(),AF144/$B$6),PREFERENCES!$D$8)</f>
        <v>#N/A</v>
      </c>
      <c r="O144" s="14" t="e">
        <f>ROUND(IF(OR(K144=0,$B$6=0),NA(),$B$6/K144),PREFERENCES!$D$9)</f>
        <v>#N/A</v>
      </c>
      <c r="P144" s="14" t="e">
        <f>ROUND(IF(OR(K144=0,$B$6=0),NA(),$B$6/K144*100),PREFERENCES!$D$10)</f>
        <v>#N/A</v>
      </c>
      <c r="Q144" s="16" t="e">
        <f>IF((AF144*CHARACTERIZE!$I$3)=0,0,CEILING(CHARACTERIZE!$E$3/(AF144*CHARACTERIZE!$I$3),1)*$B$7)</f>
        <v>#N/A</v>
      </c>
      <c r="R144" s="17" t="e">
        <f>ROUND(Q144*E144*AG144/CHARACTERIZE!$M$3/$B$7, PREFERENCES!$D$5)</f>
        <v>#N/A</v>
      </c>
      <c r="S144" s="16" t="e">
        <f>ROUND(Q144*AF144*CHARACTERIZE!$I$3/$B$7,PREFERENCES!$D$6)</f>
        <v>#N/A</v>
      </c>
      <c r="T144" s="18" t="e">
        <f>ROUND(S144/Q144,PREFERENCES!$D$6)</f>
        <v>#N/A</v>
      </c>
      <c r="U144" s="15" t="e">
        <f>IF(R144=0,0,ROUND((AF144*CHARACTERIZE!$I$3)/(E144*AG144/CHARACTERIZE!$M$3),PREFERENCES!$D$7))</f>
        <v>#N/A</v>
      </c>
      <c r="V144" s="19" t="e">
        <f t="shared" si="30"/>
        <v>#N/A</v>
      </c>
      <c r="W144" s="15" t="e">
        <f t="shared" si="26"/>
        <v>#N/A</v>
      </c>
      <c r="X144" s="15" t="e">
        <f t="shared" si="27"/>
        <v>#N/A</v>
      </c>
      <c r="Y144" s="23" t="e">
        <f t="shared" si="31"/>
        <v>#N/A</v>
      </c>
      <c r="Z144" s="15" t="e">
        <f t="shared" si="32"/>
        <v>#N/A</v>
      </c>
      <c r="AA144" s="15" t="e">
        <f t="shared" si="33"/>
        <v>#N/A</v>
      </c>
      <c r="AB144" s="22"/>
      <c r="AC144" s="4"/>
      <c r="AD144" s="3">
        <f t="shared" si="35"/>
        <v>0</v>
      </c>
      <c r="AE144" s="3" t="e">
        <f t="shared" si="36"/>
        <v>#N/A</v>
      </c>
      <c r="AF144" t="e">
        <f t="shared" si="37"/>
        <v>#N/A</v>
      </c>
      <c r="AG144" t="e">
        <f t="shared" si="38"/>
        <v>#N/A</v>
      </c>
    </row>
    <row r="145" spans="4:33">
      <c r="D145">
        <v>142</v>
      </c>
      <c r="E145" s="3">
        <v>3.8</v>
      </c>
      <c r="F145" s="17">
        <f t="shared" si="34"/>
        <v>0</v>
      </c>
      <c r="G145" s="17">
        <f t="shared" si="28"/>
        <v>0</v>
      </c>
      <c r="I145" s="14" t="e">
        <f>IF(AD145=0,NA(),ROUND(AG145,PREFERENCES!$D$4))</f>
        <v>#N/A</v>
      </c>
      <c r="J145" s="14" t="e">
        <f>ROUND(E145*AG145,PREFERENCES!$D$5)</f>
        <v>#N/A</v>
      </c>
      <c r="K145" s="14" t="e">
        <f>IF(AD145=0,NA(),ROUND(AF145,PREFERENCES!$D$6))</f>
        <v>#N/A</v>
      </c>
      <c r="L145" s="14" t="e">
        <f>IF(J145=0,NA(),ROUND(AF145/J145,PREFERENCES!$D$7))</f>
        <v>#N/A</v>
      </c>
      <c r="M145" s="17" t="e">
        <f t="shared" si="29"/>
        <v>#N/A</v>
      </c>
      <c r="N145" s="14" t="e">
        <f>ROUND(IF($B$6=0,NA(),AF145/$B$6),PREFERENCES!$D$8)</f>
        <v>#N/A</v>
      </c>
      <c r="O145" s="14" t="e">
        <f>ROUND(IF(OR(K145=0,$B$6=0),NA(),$B$6/K145),PREFERENCES!$D$9)</f>
        <v>#N/A</v>
      </c>
      <c r="P145" s="14" t="e">
        <f>ROUND(IF(OR(K145=0,$B$6=0),NA(),$B$6/K145*100),PREFERENCES!$D$10)</f>
        <v>#N/A</v>
      </c>
      <c r="Q145" s="16" t="e">
        <f>IF((AF145*CHARACTERIZE!$I$3)=0,0,CEILING(CHARACTERIZE!$E$3/(AF145*CHARACTERIZE!$I$3),1)*$B$7)</f>
        <v>#N/A</v>
      </c>
      <c r="R145" s="17" t="e">
        <f>ROUND(Q145*E145*AG145/CHARACTERIZE!$M$3/$B$7, PREFERENCES!$D$5)</f>
        <v>#N/A</v>
      </c>
      <c r="S145" s="16" t="e">
        <f>ROUND(Q145*AF145*CHARACTERIZE!$I$3/$B$7,PREFERENCES!$D$6)</f>
        <v>#N/A</v>
      </c>
      <c r="T145" s="18" t="e">
        <f>ROUND(S145/Q145,PREFERENCES!$D$6)</f>
        <v>#N/A</v>
      </c>
      <c r="U145" s="15" t="e">
        <f>IF(R145=0,0,ROUND((AF145*CHARACTERIZE!$I$3)/(E145*AG145/CHARACTERIZE!$M$3),PREFERENCES!$D$7))</f>
        <v>#N/A</v>
      </c>
      <c r="V145" s="19" t="e">
        <f t="shared" si="30"/>
        <v>#N/A</v>
      </c>
      <c r="W145" s="15" t="e">
        <f t="shared" si="26"/>
        <v>#N/A</v>
      </c>
      <c r="X145" s="15" t="e">
        <f t="shared" si="27"/>
        <v>#N/A</v>
      </c>
      <c r="Y145" s="23" t="e">
        <f t="shared" si="31"/>
        <v>#N/A</v>
      </c>
      <c r="Z145" s="15" t="e">
        <f t="shared" si="32"/>
        <v>#N/A</v>
      </c>
      <c r="AA145" s="15" t="e">
        <f t="shared" si="33"/>
        <v>#N/A</v>
      </c>
      <c r="AB145" s="22"/>
      <c r="AC145" s="4"/>
      <c r="AD145" s="3">
        <f t="shared" si="35"/>
        <v>0</v>
      </c>
      <c r="AE145" s="3" t="e">
        <f t="shared" si="36"/>
        <v>#N/A</v>
      </c>
      <c r="AF145" t="e">
        <f t="shared" si="37"/>
        <v>#N/A</v>
      </c>
      <c r="AG145" t="e">
        <f t="shared" si="38"/>
        <v>#N/A</v>
      </c>
    </row>
    <row r="146" spans="4:33">
      <c r="D146">
        <v>143</v>
      </c>
      <c r="E146" s="3">
        <v>3.9</v>
      </c>
      <c r="F146" s="17">
        <f t="shared" si="34"/>
        <v>0</v>
      </c>
      <c r="G146" s="17">
        <f t="shared" si="28"/>
        <v>0</v>
      </c>
      <c r="I146" s="14" t="e">
        <f>IF(AD146=0,NA(),ROUND(AG146,PREFERENCES!$D$4))</f>
        <v>#N/A</v>
      </c>
      <c r="J146" s="14" t="e">
        <f>ROUND(E146*AG146,PREFERENCES!$D$5)</f>
        <v>#N/A</v>
      </c>
      <c r="K146" s="14" t="e">
        <f>IF(AD146=0,NA(),ROUND(AF146,PREFERENCES!$D$6))</f>
        <v>#N/A</v>
      </c>
      <c r="L146" s="14" t="e">
        <f>IF(J146=0,NA(),ROUND(AF146/J146,PREFERENCES!$D$7))</f>
        <v>#N/A</v>
      </c>
      <c r="M146" s="17" t="e">
        <f t="shared" si="29"/>
        <v>#N/A</v>
      </c>
      <c r="N146" s="14" t="e">
        <f>ROUND(IF($B$6=0,NA(),AF146/$B$6),PREFERENCES!$D$8)</f>
        <v>#N/A</v>
      </c>
      <c r="O146" s="14" t="e">
        <f>ROUND(IF(OR(K146=0,$B$6=0),NA(),$B$6/K146),PREFERENCES!$D$9)</f>
        <v>#N/A</v>
      </c>
      <c r="P146" s="14" t="e">
        <f>ROUND(IF(OR(K146=0,$B$6=0),NA(),$B$6/K146*100),PREFERENCES!$D$10)</f>
        <v>#N/A</v>
      </c>
      <c r="Q146" s="16" t="e">
        <f>IF((AF146*CHARACTERIZE!$I$3)=0,0,CEILING(CHARACTERIZE!$E$3/(AF146*CHARACTERIZE!$I$3),1)*$B$7)</f>
        <v>#N/A</v>
      </c>
      <c r="R146" s="17" t="e">
        <f>ROUND(Q146*E146*AG146/CHARACTERIZE!$M$3/$B$7, PREFERENCES!$D$5)</f>
        <v>#N/A</v>
      </c>
      <c r="S146" s="16" t="e">
        <f>ROUND(Q146*AF146*CHARACTERIZE!$I$3/$B$7,PREFERENCES!$D$6)</f>
        <v>#N/A</v>
      </c>
      <c r="T146" s="18" t="e">
        <f>ROUND(S146/Q146,PREFERENCES!$D$6)</f>
        <v>#N/A</v>
      </c>
      <c r="U146" s="15" t="e">
        <f>IF(R146=0,0,ROUND((AF146*CHARACTERIZE!$I$3)/(E146*AG146/CHARACTERIZE!$M$3),PREFERENCES!$D$7))</f>
        <v>#N/A</v>
      </c>
      <c r="V146" s="19" t="e">
        <f t="shared" si="30"/>
        <v>#N/A</v>
      </c>
      <c r="W146" s="15" t="e">
        <f t="shared" si="26"/>
        <v>#N/A</v>
      </c>
      <c r="X146" s="15" t="e">
        <f t="shared" si="27"/>
        <v>#N/A</v>
      </c>
      <c r="Y146" s="23" t="e">
        <f t="shared" si="31"/>
        <v>#N/A</v>
      </c>
      <c r="Z146" s="15" t="e">
        <f t="shared" si="32"/>
        <v>#N/A</v>
      </c>
      <c r="AA146" s="15" t="e">
        <f t="shared" si="33"/>
        <v>#N/A</v>
      </c>
      <c r="AB146" s="22"/>
      <c r="AC146" s="4"/>
      <c r="AD146" s="3">
        <f t="shared" si="35"/>
        <v>0</v>
      </c>
      <c r="AE146" s="3" t="e">
        <f t="shared" si="36"/>
        <v>#N/A</v>
      </c>
      <c r="AF146" t="e">
        <f t="shared" si="37"/>
        <v>#N/A</v>
      </c>
      <c r="AG146" t="e">
        <f t="shared" si="38"/>
        <v>#N/A</v>
      </c>
    </row>
    <row r="147" spans="4:33">
      <c r="D147">
        <v>144</v>
      </c>
      <c r="E147" s="3">
        <v>4</v>
      </c>
      <c r="F147" s="17">
        <f t="shared" si="34"/>
        <v>0</v>
      </c>
      <c r="G147" s="17">
        <f t="shared" si="28"/>
        <v>0</v>
      </c>
      <c r="I147" s="14" t="e">
        <f>IF(AD147=0,NA(),ROUND(AG147,PREFERENCES!$D$4))</f>
        <v>#N/A</v>
      </c>
      <c r="J147" s="14" t="e">
        <f>ROUND(E147*AG147,PREFERENCES!$D$5)</f>
        <v>#N/A</v>
      </c>
      <c r="K147" s="14" t="e">
        <f>IF(AD147=0,NA(),ROUND(AF147,PREFERENCES!$D$6))</f>
        <v>#N/A</v>
      </c>
      <c r="L147" s="14" t="e">
        <f>IF(J147=0,NA(),ROUND(AF147/J147,PREFERENCES!$D$7))</f>
        <v>#N/A</v>
      </c>
      <c r="M147" s="17" t="e">
        <f>IF(AD147=0,NA(),ROUND((G147*AE147),3))</f>
        <v>#N/A</v>
      </c>
      <c r="N147" s="14" t="e">
        <f>ROUND(IF($B$6=0,NA(),AF147/$B$6),PREFERENCES!$D$8)</f>
        <v>#N/A</v>
      </c>
      <c r="O147" s="14" t="e">
        <f>ROUND(IF(OR(K147=0,$B$6=0),NA(),$B$6/K147),PREFERENCES!$D$9)</f>
        <v>#N/A</v>
      </c>
      <c r="P147" s="14" t="e">
        <f>ROUND(IF(OR(K147=0,$B$6=0),NA(),$B$6/K147*100),PREFERENCES!$D$10)</f>
        <v>#N/A</v>
      </c>
      <c r="Q147" s="16" t="e">
        <f>IF((AF147*CHARACTERIZE!$I$3)=0,0,CEILING(CHARACTERIZE!$E$3/(AF147*CHARACTERIZE!$I$3),1)*$B$7)</f>
        <v>#N/A</v>
      </c>
      <c r="R147" s="17" t="e">
        <f>ROUND(Q147*E147*AG147/CHARACTERIZE!$M$3/$B$7, PREFERENCES!$D$5)</f>
        <v>#N/A</v>
      </c>
      <c r="S147" s="16" t="e">
        <f>ROUND(Q147*AF147*CHARACTERIZE!$I$3/$B$7,PREFERENCES!$D$6)</f>
        <v>#N/A</v>
      </c>
      <c r="T147" s="18" t="e">
        <f>ROUND(S147/Q147,PREFERENCES!$D$6)</f>
        <v>#N/A</v>
      </c>
      <c r="U147" s="15" t="e">
        <f>IF(R147=0,0,ROUND((AF147*CHARACTERIZE!$I$3)/(E147*AG147/CHARACTERIZE!$M$3),PREFERENCES!$D$7))</f>
        <v>#N/A</v>
      </c>
      <c r="V147" s="19" t="e">
        <f>Q147*$B$6/$B$7</f>
        <v>#N/A</v>
      </c>
      <c r="W147" s="15" t="e">
        <f t="shared" si="26"/>
        <v>#N/A</v>
      </c>
      <c r="X147" s="15" t="e">
        <f t="shared" si="27"/>
        <v>#N/A</v>
      </c>
      <c r="Y147" s="23" t="e">
        <f t="shared" ref="Y147:Y172" si="39">IF(AF147=0,NA(),ROUND(CHOOSE($B$39,NA(),NA(),NA(),($B$14-$B$13)/J147,(X147-$B$13)/J147),2))</f>
        <v>#N/A</v>
      </c>
      <c r="Z147" s="15" t="e">
        <f>IF(AF147=0,NA(),ROUND(CHOOSE($B$39,NA(),NA(),NA(),EXP((LN(Y147/175.54))/-0.941),EXP((LN(Y147/175.54))/-0.941)),1))</f>
        <v>#N/A</v>
      </c>
      <c r="AA147" s="15" t="e">
        <f>IF(AG147=0,NA(),ROUND(CHOOSE($B$39,NA(),NA(),NA(),Z147*645.16*0.0393700787,Z147*645.16*0.0393700787),0))</f>
        <v>#N/A</v>
      </c>
      <c r="AB147" s="22"/>
      <c r="AC147" s="4"/>
      <c r="AD147" s="3">
        <f t="shared" si="35"/>
        <v>0</v>
      </c>
      <c r="AE147" s="3" t="e">
        <f>1+(W147-$B$33)*$B$32</f>
        <v>#N/A</v>
      </c>
      <c r="AF147" t="e">
        <f>G147*AE147*$B$5*$B$7</f>
        <v>#N/A</v>
      </c>
      <c r="AG147" t="e">
        <f>(F147+(W147-$B$33)*$B$34)*$B$7</f>
        <v>#N/A</v>
      </c>
    </row>
    <row r="148" spans="4:33">
      <c r="D148">
        <v>145</v>
      </c>
      <c r="E148" s="3">
        <v>4.0999999999999996</v>
      </c>
      <c r="F148" s="17">
        <f t="shared" si="34"/>
        <v>0</v>
      </c>
      <c r="G148" s="17">
        <f t="shared" si="28"/>
        <v>0</v>
      </c>
      <c r="I148" s="14" t="e">
        <f>IF(AD148=0,NA(),ROUND(AG148,PREFERENCES!$D$4))</f>
        <v>#N/A</v>
      </c>
      <c r="J148" s="14" t="e">
        <f>ROUND(E148*AG148,PREFERENCES!$D$5)</f>
        <v>#N/A</v>
      </c>
      <c r="K148" s="14" t="e">
        <f>IF(AD148=0,NA(),ROUND(AF148,PREFERENCES!$D$6))</f>
        <v>#N/A</v>
      </c>
      <c r="L148" s="14" t="e">
        <f>IF(J148=0,NA(),ROUND(AF148/J148,PREFERENCES!$D$7))</f>
        <v>#N/A</v>
      </c>
      <c r="M148" s="17" t="e">
        <f t="shared" ref="M148:M172" si="40">IF(AD148=0,NA(),ROUND((G148*AE148),3))</f>
        <v>#N/A</v>
      </c>
      <c r="N148" s="14" t="e">
        <f>ROUND(IF($B$6=0,NA(),AF148/$B$6),PREFERENCES!$D$8)</f>
        <v>#N/A</v>
      </c>
      <c r="O148" s="14" t="e">
        <f>ROUND(IF(OR(K148=0,$B$6=0),NA(),$B$6/K148),PREFERENCES!$D$9)</f>
        <v>#N/A</v>
      </c>
      <c r="P148" s="14" t="e">
        <f>ROUND(IF(OR(K148=0,$B$6=0),NA(),$B$6/K148*100),PREFERENCES!$D$10)</f>
        <v>#N/A</v>
      </c>
      <c r="Q148" s="16" t="e">
        <f>IF((AF148*CHARACTERIZE!$I$3)=0,0,CEILING(CHARACTERIZE!$E$3/(AF148*CHARACTERIZE!$I$3),1)*$B$7)</f>
        <v>#N/A</v>
      </c>
      <c r="R148" s="17" t="e">
        <f>ROUND(Q148*E148*AG148/CHARACTERIZE!$M$3/$B$7, PREFERENCES!$D$5)</f>
        <v>#N/A</v>
      </c>
      <c r="S148" s="16" t="e">
        <f>ROUND(Q148*AF148*CHARACTERIZE!$I$3/$B$7,PREFERENCES!$D$6)</f>
        <v>#N/A</v>
      </c>
      <c r="T148" s="18" t="e">
        <f>ROUND(S148/Q148,PREFERENCES!$D$6)</f>
        <v>#N/A</v>
      </c>
      <c r="U148" s="15" t="e">
        <f>IF(R148=0,0,ROUND((AF148*CHARACTERIZE!$I$3)/(E148*AG148/CHARACTERIZE!$M$3),PREFERENCES!$D$7))</f>
        <v>#N/A</v>
      </c>
      <c r="V148" s="19" t="e">
        <f t="shared" ref="V148:V172" si="41">Q148*$B$6/$B$7</f>
        <v>#N/A</v>
      </c>
      <c r="W148" s="15" t="e">
        <f t="shared" si="26"/>
        <v>#N/A</v>
      </c>
      <c r="X148" s="15" t="e">
        <f t="shared" si="27"/>
        <v>#N/A</v>
      </c>
      <c r="Y148" s="23" t="e">
        <f t="shared" si="39"/>
        <v>#N/A</v>
      </c>
      <c r="Z148" s="15" t="e">
        <f t="shared" ref="Z148:Z172" si="42">IF(AF148=0,NA(),ROUND(CHOOSE($B$39,NA(),NA(),NA(),EXP((LN(Y148/175.54))/-0.941),EXP((LN(Y148/175.54))/-0.941)),1))</f>
        <v>#N/A</v>
      </c>
      <c r="AA148" s="15" t="e">
        <f t="shared" ref="AA148:AA172" si="43">IF(AG148=0,NA(),ROUND(CHOOSE($B$39,NA(),NA(),NA(),Z148*645.16*0.0393700787,Z148*645.16*0.0393700787),0))</f>
        <v>#N/A</v>
      </c>
      <c r="AB148" s="22"/>
      <c r="AC148" s="4"/>
      <c r="AD148" s="3">
        <f t="shared" si="35"/>
        <v>0</v>
      </c>
      <c r="AE148" s="3" t="e">
        <f t="shared" ref="AE148:AE172" si="44">1+(W148-$B$33)*$B$32</f>
        <v>#N/A</v>
      </c>
      <c r="AF148" t="e">
        <f t="shared" ref="AF148:AF172" si="45">G148*AE148*$B$5*$B$7</f>
        <v>#N/A</v>
      </c>
      <c r="AG148" t="e">
        <f t="shared" ref="AG148:AG172" si="46">(F148+(W148-$B$33)*$B$34)*$B$7</f>
        <v>#N/A</v>
      </c>
    </row>
    <row r="149" spans="4:33">
      <c r="D149">
        <v>146</v>
      </c>
      <c r="E149" s="3">
        <v>4.2</v>
      </c>
      <c r="F149" s="17">
        <f t="shared" si="34"/>
        <v>0</v>
      </c>
      <c r="G149" s="17">
        <f t="shared" si="28"/>
        <v>0</v>
      </c>
      <c r="I149" s="14" t="e">
        <f>IF(AD149=0,NA(),ROUND(AG149,PREFERENCES!$D$4))</f>
        <v>#N/A</v>
      </c>
      <c r="J149" s="14" t="e">
        <f>ROUND(E149*AG149,PREFERENCES!$D$5)</f>
        <v>#N/A</v>
      </c>
      <c r="K149" s="14" t="e">
        <f>IF(AD149=0,NA(),ROUND(AF149,PREFERENCES!$D$6))</f>
        <v>#N/A</v>
      </c>
      <c r="L149" s="14" t="e">
        <f>IF(J149=0,NA(),ROUND(AF149/J149,PREFERENCES!$D$7))</f>
        <v>#N/A</v>
      </c>
      <c r="M149" s="17" t="e">
        <f t="shared" si="40"/>
        <v>#N/A</v>
      </c>
      <c r="N149" s="14" t="e">
        <f>ROUND(IF($B$6=0,NA(),AF149/$B$6),PREFERENCES!$D$8)</f>
        <v>#N/A</v>
      </c>
      <c r="O149" s="14" t="e">
        <f>ROUND(IF(OR(K149=0,$B$6=0),NA(),$B$6/K149),PREFERENCES!$D$9)</f>
        <v>#N/A</v>
      </c>
      <c r="P149" s="14" t="e">
        <f>ROUND(IF(OR(K149=0,$B$6=0),NA(),$B$6/K149*100),PREFERENCES!$D$10)</f>
        <v>#N/A</v>
      </c>
      <c r="Q149" s="16" t="e">
        <f>IF((AF149*CHARACTERIZE!$I$3)=0,0,CEILING(CHARACTERIZE!$E$3/(AF149*CHARACTERIZE!$I$3),1)*$B$7)</f>
        <v>#N/A</v>
      </c>
      <c r="R149" s="17" t="e">
        <f>ROUND(Q149*E149*AG149/CHARACTERIZE!$M$3/$B$7, PREFERENCES!$D$5)</f>
        <v>#N/A</v>
      </c>
      <c r="S149" s="16" t="e">
        <f>ROUND(Q149*AF149*CHARACTERIZE!$I$3/$B$7,PREFERENCES!$D$6)</f>
        <v>#N/A</v>
      </c>
      <c r="T149" s="18" t="e">
        <f>ROUND(S149/Q149,PREFERENCES!$D$6)</f>
        <v>#N/A</v>
      </c>
      <c r="U149" s="15" t="e">
        <f>IF(R149=0,0,ROUND((AF149*CHARACTERIZE!$I$3)/(E149*AG149/CHARACTERIZE!$M$3),PREFERENCES!$D$7))</f>
        <v>#N/A</v>
      </c>
      <c r="V149" s="19" t="e">
        <f t="shared" si="41"/>
        <v>#N/A</v>
      </c>
      <c r="W149" s="15" t="e">
        <f t="shared" si="26"/>
        <v>#N/A</v>
      </c>
      <c r="X149" s="15" t="e">
        <f t="shared" si="27"/>
        <v>#N/A</v>
      </c>
      <c r="Y149" s="23" t="e">
        <f t="shared" si="39"/>
        <v>#N/A</v>
      </c>
      <c r="Z149" s="15" t="e">
        <f t="shared" si="42"/>
        <v>#N/A</v>
      </c>
      <c r="AA149" s="15" t="e">
        <f t="shared" si="43"/>
        <v>#N/A</v>
      </c>
      <c r="AB149" s="22"/>
      <c r="AC149" s="4"/>
      <c r="AD149" s="3">
        <f t="shared" si="35"/>
        <v>0</v>
      </c>
      <c r="AE149" s="3" t="e">
        <f t="shared" si="44"/>
        <v>#N/A</v>
      </c>
      <c r="AF149" t="e">
        <f t="shared" si="45"/>
        <v>#N/A</v>
      </c>
      <c r="AG149" t="e">
        <f t="shared" si="46"/>
        <v>#N/A</v>
      </c>
    </row>
    <row r="150" spans="4:33">
      <c r="D150">
        <v>147</v>
      </c>
      <c r="E150" s="3">
        <v>4.3</v>
      </c>
      <c r="F150" s="17">
        <f t="shared" si="34"/>
        <v>0</v>
      </c>
      <c r="G150" s="17">
        <f t="shared" si="28"/>
        <v>0</v>
      </c>
      <c r="I150" s="14" t="e">
        <f>IF(AD150=0,NA(),ROUND(AG150,PREFERENCES!$D$4))</f>
        <v>#N/A</v>
      </c>
      <c r="J150" s="14" t="e">
        <f>ROUND(E150*AG150,PREFERENCES!$D$5)</f>
        <v>#N/A</v>
      </c>
      <c r="K150" s="14" t="e">
        <f>IF(AD150=0,NA(),ROUND(AF150,PREFERENCES!$D$6))</f>
        <v>#N/A</v>
      </c>
      <c r="L150" s="14" t="e">
        <f>IF(J150=0,NA(),ROUND(AF150/J150,PREFERENCES!$D$7))</f>
        <v>#N/A</v>
      </c>
      <c r="M150" s="17" t="e">
        <f t="shared" si="40"/>
        <v>#N/A</v>
      </c>
      <c r="N150" s="14" t="e">
        <f>ROUND(IF($B$6=0,NA(),AF150/$B$6),PREFERENCES!$D$8)</f>
        <v>#N/A</v>
      </c>
      <c r="O150" s="14" t="e">
        <f>ROUND(IF(OR(K150=0,$B$6=0),NA(),$B$6/K150),PREFERENCES!$D$9)</f>
        <v>#N/A</v>
      </c>
      <c r="P150" s="14" t="e">
        <f>ROUND(IF(OR(K150=0,$B$6=0),NA(),$B$6/K150*100),PREFERENCES!$D$10)</f>
        <v>#N/A</v>
      </c>
      <c r="Q150" s="16" t="e">
        <f>IF((AF150*CHARACTERIZE!$I$3)=0,0,CEILING(CHARACTERIZE!$E$3/(AF150*CHARACTERIZE!$I$3),1)*$B$7)</f>
        <v>#N/A</v>
      </c>
      <c r="R150" s="17" t="e">
        <f>ROUND(Q150*E150*AG150/CHARACTERIZE!$M$3/$B$7, PREFERENCES!$D$5)</f>
        <v>#N/A</v>
      </c>
      <c r="S150" s="16" t="e">
        <f>ROUND(Q150*AF150*CHARACTERIZE!$I$3/$B$7,PREFERENCES!$D$6)</f>
        <v>#N/A</v>
      </c>
      <c r="T150" s="18" t="e">
        <f>ROUND(S150/Q150,PREFERENCES!$D$6)</f>
        <v>#N/A</v>
      </c>
      <c r="U150" s="15" t="e">
        <f>IF(R150=0,0,ROUND((AF150*CHARACTERIZE!$I$3)/(E150*AG150/CHARACTERIZE!$M$3),PREFERENCES!$D$7))</f>
        <v>#N/A</v>
      </c>
      <c r="V150" s="19" t="e">
        <f t="shared" si="41"/>
        <v>#N/A</v>
      </c>
      <c r="W150" s="15" t="e">
        <f t="shared" si="26"/>
        <v>#N/A</v>
      </c>
      <c r="X150" s="15" t="e">
        <f t="shared" si="27"/>
        <v>#N/A</v>
      </c>
      <c r="Y150" s="23" t="e">
        <f t="shared" si="39"/>
        <v>#N/A</v>
      </c>
      <c r="Z150" s="15" t="e">
        <f t="shared" si="42"/>
        <v>#N/A</v>
      </c>
      <c r="AA150" s="15" t="e">
        <f t="shared" si="43"/>
        <v>#N/A</v>
      </c>
      <c r="AB150" s="22"/>
      <c r="AC150" s="4"/>
      <c r="AD150" s="3">
        <f t="shared" si="35"/>
        <v>0</v>
      </c>
      <c r="AE150" s="3" t="e">
        <f t="shared" si="44"/>
        <v>#N/A</v>
      </c>
      <c r="AF150" t="e">
        <f t="shared" si="45"/>
        <v>#N/A</v>
      </c>
      <c r="AG150" t="e">
        <f t="shared" si="46"/>
        <v>#N/A</v>
      </c>
    </row>
    <row r="151" spans="4:33">
      <c r="D151">
        <v>148</v>
      </c>
      <c r="E151" s="3">
        <v>4.4000000000000004</v>
      </c>
      <c r="F151" s="17">
        <f t="shared" si="34"/>
        <v>0</v>
      </c>
      <c r="G151" s="17">
        <f t="shared" si="28"/>
        <v>0</v>
      </c>
      <c r="I151" s="14" t="e">
        <f>IF(AD151=0,NA(),ROUND(AG151,PREFERENCES!$D$4))</f>
        <v>#N/A</v>
      </c>
      <c r="J151" s="14" t="e">
        <f>ROUND(E151*AG151,PREFERENCES!$D$5)</f>
        <v>#N/A</v>
      </c>
      <c r="K151" s="14" t="e">
        <f>IF(AD151=0,NA(),ROUND(AF151,PREFERENCES!$D$6))</f>
        <v>#N/A</v>
      </c>
      <c r="L151" s="14" t="e">
        <f>IF(J151=0,NA(),ROUND(AF151/J151,PREFERENCES!$D$7))</f>
        <v>#N/A</v>
      </c>
      <c r="M151" s="17" t="e">
        <f t="shared" si="40"/>
        <v>#N/A</v>
      </c>
      <c r="N151" s="14" t="e">
        <f>ROUND(IF($B$6=0,NA(),AF151/$B$6),PREFERENCES!$D$8)</f>
        <v>#N/A</v>
      </c>
      <c r="O151" s="14" t="e">
        <f>ROUND(IF(OR(K151=0,$B$6=0),NA(),$B$6/K151),PREFERENCES!$D$9)</f>
        <v>#N/A</v>
      </c>
      <c r="P151" s="14" t="e">
        <f>ROUND(IF(OR(K151=0,$B$6=0),NA(),$B$6/K151*100),PREFERENCES!$D$10)</f>
        <v>#N/A</v>
      </c>
      <c r="Q151" s="16" t="e">
        <f>IF((AF151*CHARACTERIZE!$I$3)=0,0,CEILING(CHARACTERIZE!$E$3/(AF151*CHARACTERIZE!$I$3),1)*$B$7)</f>
        <v>#N/A</v>
      </c>
      <c r="R151" s="17" t="e">
        <f>ROUND(Q151*E151*AG151/CHARACTERIZE!$M$3/$B$7, PREFERENCES!$D$5)</f>
        <v>#N/A</v>
      </c>
      <c r="S151" s="16" t="e">
        <f>ROUND(Q151*AF151*CHARACTERIZE!$I$3/$B$7,PREFERENCES!$D$6)</f>
        <v>#N/A</v>
      </c>
      <c r="T151" s="18" t="e">
        <f>ROUND(S151/Q151,PREFERENCES!$D$6)</f>
        <v>#N/A</v>
      </c>
      <c r="U151" s="15" t="e">
        <f>IF(R151=0,0,ROUND((AF151*CHARACTERIZE!$I$3)/(E151*AG151/CHARACTERIZE!$M$3),PREFERENCES!$D$7))</f>
        <v>#N/A</v>
      </c>
      <c r="V151" s="19" t="e">
        <f t="shared" si="41"/>
        <v>#N/A</v>
      </c>
      <c r="W151" s="15" t="e">
        <f t="shared" si="26"/>
        <v>#N/A</v>
      </c>
      <c r="X151" s="15" t="e">
        <f t="shared" si="27"/>
        <v>#N/A</v>
      </c>
      <c r="Y151" s="23" t="e">
        <f t="shared" si="39"/>
        <v>#N/A</v>
      </c>
      <c r="Z151" s="15" t="e">
        <f t="shared" si="42"/>
        <v>#N/A</v>
      </c>
      <c r="AA151" s="15" t="e">
        <f t="shared" si="43"/>
        <v>#N/A</v>
      </c>
      <c r="AB151" s="22"/>
      <c r="AC151" s="4"/>
      <c r="AD151" s="3">
        <f t="shared" si="35"/>
        <v>0</v>
      </c>
      <c r="AE151" s="3" t="e">
        <f t="shared" si="44"/>
        <v>#N/A</v>
      </c>
      <c r="AF151" t="e">
        <f t="shared" si="45"/>
        <v>#N/A</v>
      </c>
      <c r="AG151" t="e">
        <f t="shared" si="46"/>
        <v>#N/A</v>
      </c>
    </row>
    <row r="152" spans="4:33">
      <c r="D152">
        <v>149</v>
      </c>
      <c r="E152" s="3">
        <v>4.5</v>
      </c>
      <c r="F152" s="17">
        <f t="shared" si="34"/>
        <v>0</v>
      </c>
      <c r="G152" s="17">
        <f t="shared" si="28"/>
        <v>0</v>
      </c>
      <c r="I152" s="14" t="e">
        <f>IF(AD152=0,NA(),ROUND(AG152,PREFERENCES!$D$4))</f>
        <v>#N/A</v>
      </c>
      <c r="J152" s="14" t="e">
        <f>ROUND(E152*AG152,PREFERENCES!$D$5)</f>
        <v>#N/A</v>
      </c>
      <c r="K152" s="14" t="e">
        <f>IF(AD152=0,NA(),ROUND(AF152,PREFERENCES!$D$6))</f>
        <v>#N/A</v>
      </c>
      <c r="L152" s="14" t="e">
        <f>IF(J152=0,NA(),ROUND(AF152/J152,PREFERENCES!$D$7))</f>
        <v>#N/A</v>
      </c>
      <c r="M152" s="17" t="e">
        <f t="shared" si="40"/>
        <v>#N/A</v>
      </c>
      <c r="N152" s="14" t="e">
        <f>ROUND(IF($B$6=0,NA(),AF152/$B$6),PREFERENCES!$D$8)</f>
        <v>#N/A</v>
      </c>
      <c r="O152" s="14" t="e">
        <f>ROUND(IF(OR(K152=0,$B$6=0),NA(),$B$6/K152),PREFERENCES!$D$9)</f>
        <v>#N/A</v>
      </c>
      <c r="P152" s="14" t="e">
        <f>ROUND(IF(OR(K152=0,$B$6=0),NA(),$B$6/K152*100),PREFERENCES!$D$10)</f>
        <v>#N/A</v>
      </c>
      <c r="Q152" s="16" t="e">
        <f>IF((AF152*CHARACTERIZE!$I$3)=0,0,CEILING(CHARACTERIZE!$E$3/(AF152*CHARACTERIZE!$I$3),1)*$B$7)</f>
        <v>#N/A</v>
      </c>
      <c r="R152" s="17" t="e">
        <f>ROUND(Q152*E152*AG152/CHARACTERIZE!$M$3/$B$7, PREFERENCES!$D$5)</f>
        <v>#N/A</v>
      </c>
      <c r="S152" s="16" t="e">
        <f>ROUND(Q152*AF152*CHARACTERIZE!$I$3/$B$7,PREFERENCES!$D$6)</f>
        <v>#N/A</v>
      </c>
      <c r="T152" s="18" t="e">
        <f>ROUND(S152/Q152,PREFERENCES!$D$6)</f>
        <v>#N/A</v>
      </c>
      <c r="U152" s="15" t="e">
        <f>IF(R152=0,0,ROUND((AF152*CHARACTERIZE!$I$3)/(E152*AG152/CHARACTERIZE!$M$3),PREFERENCES!$D$7))</f>
        <v>#N/A</v>
      </c>
      <c r="V152" s="19" t="e">
        <f t="shared" si="41"/>
        <v>#N/A</v>
      </c>
      <c r="W152" s="15" t="e">
        <f t="shared" si="26"/>
        <v>#N/A</v>
      </c>
      <c r="X152" s="15" t="e">
        <f t="shared" si="27"/>
        <v>#N/A</v>
      </c>
      <c r="Y152" s="23" t="e">
        <f t="shared" si="39"/>
        <v>#N/A</v>
      </c>
      <c r="Z152" s="15" t="e">
        <f t="shared" si="42"/>
        <v>#N/A</v>
      </c>
      <c r="AA152" s="15" t="e">
        <f t="shared" si="43"/>
        <v>#N/A</v>
      </c>
      <c r="AB152" s="22"/>
      <c r="AC152" s="4"/>
      <c r="AD152" s="3">
        <f t="shared" si="35"/>
        <v>0</v>
      </c>
      <c r="AE152" s="3" t="e">
        <f t="shared" si="44"/>
        <v>#N/A</v>
      </c>
      <c r="AF152" t="e">
        <f t="shared" si="45"/>
        <v>#N/A</v>
      </c>
      <c r="AG152" t="e">
        <f t="shared" si="46"/>
        <v>#N/A</v>
      </c>
    </row>
    <row r="153" spans="4:33">
      <c r="D153">
        <v>150</v>
      </c>
      <c r="E153" s="3">
        <v>4.5999999999999996</v>
      </c>
      <c r="F153" s="17">
        <f t="shared" si="34"/>
        <v>0</v>
      </c>
      <c r="G153" s="17">
        <f t="shared" si="28"/>
        <v>0</v>
      </c>
      <c r="I153" s="14" t="e">
        <f>IF(AD153=0,NA(),ROUND(AG153,PREFERENCES!$D$4))</f>
        <v>#N/A</v>
      </c>
      <c r="J153" s="14" t="e">
        <f>ROUND(E153*AG153,PREFERENCES!$D$5)</f>
        <v>#N/A</v>
      </c>
      <c r="K153" s="14" t="e">
        <f>IF(AD153=0,NA(),ROUND(AF153,PREFERENCES!$D$6))</f>
        <v>#N/A</v>
      </c>
      <c r="L153" s="14" t="e">
        <f>IF(J153=0,NA(),ROUND(AF153/J153,PREFERENCES!$D$7))</f>
        <v>#N/A</v>
      </c>
      <c r="M153" s="17" t="e">
        <f t="shared" si="40"/>
        <v>#N/A</v>
      </c>
      <c r="N153" s="14" t="e">
        <f>ROUND(IF($B$6=0,NA(),AF153/$B$6),PREFERENCES!$D$8)</f>
        <v>#N/A</v>
      </c>
      <c r="O153" s="14" t="e">
        <f>ROUND(IF(OR(K153=0,$B$6=0),NA(),$B$6/K153),PREFERENCES!$D$9)</f>
        <v>#N/A</v>
      </c>
      <c r="P153" s="14" t="e">
        <f>ROUND(IF(OR(K153=0,$B$6=0),NA(),$B$6/K153*100),PREFERENCES!$D$10)</f>
        <v>#N/A</v>
      </c>
      <c r="Q153" s="16" t="e">
        <f>IF((AF153*CHARACTERIZE!$I$3)=0,0,CEILING(CHARACTERIZE!$E$3/(AF153*CHARACTERIZE!$I$3),1)*$B$7)</f>
        <v>#N/A</v>
      </c>
      <c r="R153" s="17" t="e">
        <f>ROUND(Q153*E153*AG153/CHARACTERIZE!$M$3/$B$7, PREFERENCES!$D$5)</f>
        <v>#N/A</v>
      </c>
      <c r="S153" s="16" t="e">
        <f>ROUND(Q153*AF153*CHARACTERIZE!$I$3/$B$7,PREFERENCES!$D$6)</f>
        <v>#N/A</v>
      </c>
      <c r="T153" s="18" t="e">
        <f>ROUND(S153/Q153,PREFERENCES!$D$6)</f>
        <v>#N/A</v>
      </c>
      <c r="U153" s="15" t="e">
        <f>IF(R153=0,0,ROUND((AF153*CHARACTERIZE!$I$3)/(E153*AG153/CHARACTERIZE!$M$3),PREFERENCES!$D$7))</f>
        <v>#N/A</v>
      </c>
      <c r="V153" s="19" t="e">
        <f t="shared" si="41"/>
        <v>#N/A</v>
      </c>
      <c r="W153" s="15" t="e">
        <f t="shared" si="26"/>
        <v>#N/A</v>
      </c>
      <c r="X153" s="15" t="e">
        <f t="shared" si="27"/>
        <v>#N/A</v>
      </c>
      <c r="Y153" s="23" t="e">
        <f t="shared" si="39"/>
        <v>#N/A</v>
      </c>
      <c r="Z153" s="15" t="e">
        <f t="shared" si="42"/>
        <v>#N/A</v>
      </c>
      <c r="AA153" s="15" t="e">
        <f t="shared" si="43"/>
        <v>#N/A</v>
      </c>
      <c r="AB153" s="22"/>
      <c r="AC153" s="4"/>
      <c r="AD153" s="3">
        <f t="shared" si="35"/>
        <v>0</v>
      </c>
      <c r="AE153" s="3" t="e">
        <f t="shared" si="44"/>
        <v>#N/A</v>
      </c>
      <c r="AF153" t="e">
        <f t="shared" si="45"/>
        <v>#N/A</v>
      </c>
      <c r="AG153" t="e">
        <f t="shared" si="46"/>
        <v>#N/A</v>
      </c>
    </row>
    <row r="154" spans="4:33">
      <c r="D154">
        <v>151</v>
      </c>
      <c r="E154" s="3">
        <v>4.7</v>
      </c>
      <c r="F154" s="17">
        <f t="shared" si="34"/>
        <v>0</v>
      </c>
      <c r="G154" s="17">
        <f t="shared" si="28"/>
        <v>0</v>
      </c>
      <c r="I154" s="14" t="e">
        <f>IF(AD154=0,NA(),ROUND(AG154,PREFERENCES!$D$4))</f>
        <v>#N/A</v>
      </c>
      <c r="J154" s="14" t="e">
        <f>ROUND(E154*AG154,PREFERENCES!$D$5)</f>
        <v>#N/A</v>
      </c>
      <c r="K154" s="14" t="e">
        <f>IF(AD154=0,NA(),ROUND(AF154,PREFERENCES!$D$6))</f>
        <v>#N/A</v>
      </c>
      <c r="L154" s="14" t="e">
        <f>IF(J154=0,NA(),ROUND(AF154/J154,PREFERENCES!$D$7))</f>
        <v>#N/A</v>
      </c>
      <c r="M154" s="17" t="e">
        <f t="shared" si="40"/>
        <v>#N/A</v>
      </c>
      <c r="N154" s="14" t="e">
        <f>ROUND(IF($B$6=0,NA(),AF154/$B$6),PREFERENCES!$D$8)</f>
        <v>#N/A</v>
      </c>
      <c r="O154" s="14" t="e">
        <f>ROUND(IF(OR(K154=0,$B$6=0),NA(),$B$6/K154),PREFERENCES!$D$9)</f>
        <v>#N/A</v>
      </c>
      <c r="P154" s="14" t="e">
        <f>ROUND(IF(OR(K154=0,$B$6=0),NA(),$B$6/K154*100),PREFERENCES!$D$10)</f>
        <v>#N/A</v>
      </c>
      <c r="Q154" s="16" t="e">
        <f>IF((AF154*CHARACTERIZE!$I$3)=0,0,CEILING(CHARACTERIZE!$E$3/(AF154*CHARACTERIZE!$I$3),1)*$B$7)</f>
        <v>#N/A</v>
      </c>
      <c r="R154" s="17" t="e">
        <f>ROUND(Q154*E154*AG154/CHARACTERIZE!$M$3/$B$7, PREFERENCES!$D$5)</f>
        <v>#N/A</v>
      </c>
      <c r="S154" s="16" t="e">
        <f>ROUND(Q154*AF154*CHARACTERIZE!$I$3/$B$7,PREFERENCES!$D$6)</f>
        <v>#N/A</v>
      </c>
      <c r="T154" s="18" t="e">
        <f>ROUND(S154/Q154,PREFERENCES!$D$6)</f>
        <v>#N/A</v>
      </c>
      <c r="U154" s="15" t="e">
        <f>IF(R154=0,0,ROUND((AF154*CHARACTERIZE!$I$3)/(E154*AG154/CHARACTERIZE!$M$3),PREFERENCES!$D$7))</f>
        <v>#N/A</v>
      </c>
      <c r="V154" s="19" t="e">
        <f t="shared" si="41"/>
        <v>#N/A</v>
      </c>
      <c r="W154" s="15" t="e">
        <f t="shared" si="26"/>
        <v>#N/A</v>
      </c>
      <c r="X154" s="15" t="e">
        <f t="shared" si="27"/>
        <v>#N/A</v>
      </c>
      <c r="Y154" s="23" t="e">
        <f t="shared" si="39"/>
        <v>#N/A</v>
      </c>
      <c r="Z154" s="15" t="e">
        <f t="shared" si="42"/>
        <v>#N/A</v>
      </c>
      <c r="AA154" s="15" t="e">
        <f t="shared" si="43"/>
        <v>#N/A</v>
      </c>
      <c r="AB154" s="22"/>
      <c r="AC154" s="4"/>
      <c r="AD154" s="3">
        <f t="shared" si="35"/>
        <v>0</v>
      </c>
      <c r="AE154" s="3" t="e">
        <f t="shared" si="44"/>
        <v>#N/A</v>
      </c>
      <c r="AF154" t="e">
        <f t="shared" si="45"/>
        <v>#N/A</v>
      </c>
      <c r="AG154" t="e">
        <f t="shared" si="46"/>
        <v>#N/A</v>
      </c>
    </row>
    <row r="155" spans="4:33">
      <c r="D155">
        <v>152</v>
      </c>
      <c r="E155" s="3">
        <v>4.8</v>
      </c>
      <c r="F155" s="17">
        <f t="shared" si="34"/>
        <v>0</v>
      </c>
      <c r="G155" s="17">
        <f t="shared" si="28"/>
        <v>0</v>
      </c>
      <c r="I155" s="14" t="e">
        <f>IF(AD155=0,NA(),ROUND(AG155,PREFERENCES!$D$4))</f>
        <v>#N/A</v>
      </c>
      <c r="J155" s="14" t="e">
        <f>ROUND(E155*AG155,PREFERENCES!$D$5)</f>
        <v>#N/A</v>
      </c>
      <c r="K155" s="14" t="e">
        <f>IF(AD155=0,NA(),ROUND(AF155,PREFERENCES!$D$6))</f>
        <v>#N/A</v>
      </c>
      <c r="L155" s="14" t="e">
        <f>IF(J155=0,NA(),ROUND(AF155/J155,PREFERENCES!$D$7))</f>
        <v>#N/A</v>
      </c>
      <c r="M155" s="17" t="e">
        <f t="shared" si="40"/>
        <v>#N/A</v>
      </c>
      <c r="N155" s="14" t="e">
        <f>ROUND(IF($B$6=0,NA(),AF155/$B$6),PREFERENCES!$D$8)</f>
        <v>#N/A</v>
      </c>
      <c r="O155" s="14" t="e">
        <f>ROUND(IF(OR(K155=0,$B$6=0),NA(),$B$6/K155),PREFERENCES!$D$9)</f>
        <v>#N/A</v>
      </c>
      <c r="P155" s="14" t="e">
        <f>ROUND(IF(OR(K155=0,$B$6=0),NA(),$B$6/K155*100),PREFERENCES!$D$10)</f>
        <v>#N/A</v>
      </c>
      <c r="Q155" s="16" t="e">
        <f>IF((AF155*CHARACTERIZE!$I$3)=0,0,CEILING(CHARACTERIZE!$E$3/(AF155*CHARACTERIZE!$I$3),1)*$B$7)</f>
        <v>#N/A</v>
      </c>
      <c r="R155" s="17" t="e">
        <f>ROUND(Q155*E155*AG155/CHARACTERIZE!$M$3/$B$7, PREFERENCES!$D$5)</f>
        <v>#N/A</v>
      </c>
      <c r="S155" s="16" t="e">
        <f>ROUND(Q155*AF155*CHARACTERIZE!$I$3/$B$7,PREFERENCES!$D$6)</f>
        <v>#N/A</v>
      </c>
      <c r="T155" s="18" t="e">
        <f>ROUND(S155/Q155,PREFERENCES!$D$6)</f>
        <v>#N/A</v>
      </c>
      <c r="U155" s="15" t="e">
        <f>IF(R155=0,0,ROUND((AF155*CHARACTERIZE!$I$3)/(E155*AG155/CHARACTERIZE!$M$3),PREFERENCES!$D$7))</f>
        <v>#N/A</v>
      </c>
      <c r="V155" s="19" t="e">
        <f t="shared" si="41"/>
        <v>#N/A</v>
      </c>
      <c r="W155" s="15" t="e">
        <f t="shared" si="26"/>
        <v>#N/A</v>
      </c>
      <c r="X155" s="15" t="e">
        <f t="shared" si="27"/>
        <v>#N/A</v>
      </c>
      <c r="Y155" s="23" t="e">
        <f t="shared" si="39"/>
        <v>#N/A</v>
      </c>
      <c r="Z155" s="15" t="e">
        <f t="shared" si="42"/>
        <v>#N/A</v>
      </c>
      <c r="AA155" s="15" t="e">
        <f t="shared" si="43"/>
        <v>#N/A</v>
      </c>
      <c r="AB155" s="22"/>
      <c r="AC155" s="4"/>
      <c r="AD155" s="3">
        <f t="shared" si="35"/>
        <v>0</v>
      </c>
      <c r="AE155" s="3" t="e">
        <f t="shared" si="44"/>
        <v>#N/A</v>
      </c>
      <c r="AF155" t="e">
        <f t="shared" si="45"/>
        <v>#N/A</v>
      </c>
      <c r="AG155" t="e">
        <f t="shared" si="46"/>
        <v>#N/A</v>
      </c>
    </row>
    <row r="156" spans="4:33">
      <c r="D156">
        <v>153</v>
      </c>
      <c r="E156" s="3">
        <v>4.9000000000000004</v>
      </c>
      <c r="F156" s="17">
        <f t="shared" si="34"/>
        <v>0</v>
      </c>
      <c r="G156" s="17">
        <f t="shared" si="28"/>
        <v>0</v>
      </c>
      <c r="I156" s="14" t="e">
        <f>IF(AD156=0,NA(),ROUND(AG156,PREFERENCES!$D$4))</f>
        <v>#N/A</v>
      </c>
      <c r="J156" s="14" t="e">
        <f>ROUND(E156*AG156,PREFERENCES!$D$5)</f>
        <v>#N/A</v>
      </c>
      <c r="K156" s="14" t="e">
        <f>IF(AD156=0,NA(),ROUND(AF156,PREFERENCES!$D$6))</f>
        <v>#N/A</v>
      </c>
      <c r="L156" s="14" t="e">
        <f>IF(J156=0,NA(),ROUND(AF156/J156,PREFERENCES!$D$7))</f>
        <v>#N/A</v>
      </c>
      <c r="M156" s="17" t="e">
        <f t="shared" si="40"/>
        <v>#N/A</v>
      </c>
      <c r="N156" s="14" t="e">
        <f>ROUND(IF($B$6=0,NA(),AF156/$B$6),PREFERENCES!$D$8)</f>
        <v>#N/A</v>
      </c>
      <c r="O156" s="14" t="e">
        <f>ROUND(IF(OR(K156=0,$B$6=0),NA(),$B$6/K156),PREFERENCES!$D$9)</f>
        <v>#N/A</v>
      </c>
      <c r="P156" s="14" t="e">
        <f>ROUND(IF(OR(K156=0,$B$6=0),NA(),$B$6/K156*100),PREFERENCES!$D$10)</f>
        <v>#N/A</v>
      </c>
      <c r="Q156" s="16" t="e">
        <f>IF((AF156*CHARACTERIZE!$I$3)=0,0,CEILING(CHARACTERIZE!$E$3/(AF156*CHARACTERIZE!$I$3),1)*$B$7)</f>
        <v>#N/A</v>
      </c>
      <c r="R156" s="17" t="e">
        <f>ROUND(Q156*E156*AG156/CHARACTERIZE!$M$3/$B$7, PREFERENCES!$D$5)</f>
        <v>#N/A</v>
      </c>
      <c r="S156" s="16" t="e">
        <f>ROUND(Q156*AF156*CHARACTERIZE!$I$3/$B$7,PREFERENCES!$D$6)</f>
        <v>#N/A</v>
      </c>
      <c r="T156" s="18" t="e">
        <f>ROUND(S156/Q156,PREFERENCES!$D$6)</f>
        <v>#N/A</v>
      </c>
      <c r="U156" s="15" t="e">
        <f>IF(R156=0,0,ROUND((AF156*CHARACTERIZE!$I$3)/(E156*AG156/CHARACTERIZE!$M$3),PREFERENCES!$D$7))</f>
        <v>#N/A</v>
      </c>
      <c r="V156" s="19" t="e">
        <f t="shared" si="41"/>
        <v>#N/A</v>
      </c>
      <c r="W156" s="15" t="e">
        <f t="shared" si="26"/>
        <v>#N/A</v>
      </c>
      <c r="X156" s="15" t="e">
        <f t="shared" si="27"/>
        <v>#N/A</v>
      </c>
      <c r="Y156" s="23" t="e">
        <f t="shared" si="39"/>
        <v>#N/A</v>
      </c>
      <c r="Z156" s="15" t="e">
        <f t="shared" si="42"/>
        <v>#N/A</v>
      </c>
      <c r="AA156" s="15" t="e">
        <f t="shared" si="43"/>
        <v>#N/A</v>
      </c>
      <c r="AB156" s="22"/>
      <c r="AC156" s="4"/>
      <c r="AD156" s="3">
        <f t="shared" si="35"/>
        <v>0</v>
      </c>
      <c r="AE156" s="3" t="e">
        <f t="shared" si="44"/>
        <v>#N/A</v>
      </c>
      <c r="AF156" t="e">
        <f t="shared" si="45"/>
        <v>#N/A</v>
      </c>
      <c r="AG156" t="e">
        <f t="shared" si="46"/>
        <v>#N/A</v>
      </c>
    </row>
    <row r="157" spans="4:33">
      <c r="D157">
        <v>154</v>
      </c>
      <c r="E157" s="3">
        <v>5</v>
      </c>
      <c r="F157" s="17">
        <f t="shared" si="34"/>
        <v>0</v>
      </c>
      <c r="G157" s="17">
        <f t="shared" si="28"/>
        <v>0</v>
      </c>
      <c r="I157" s="14" t="e">
        <f>IF(AD157=0,NA(),ROUND(AG157,PREFERENCES!$D$4))</f>
        <v>#N/A</v>
      </c>
      <c r="J157" s="14" t="e">
        <f>ROUND(E157*AG157,PREFERENCES!$D$5)</f>
        <v>#N/A</v>
      </c>
      <c r="K157" s="14" t="e">
        <f>IF(AD157=0,NA(),ROUND(AF157,PREFERENCES!$D$6))</f>
        <v>#N/A</v>
      </c>
      <c r="L157" s="14" t="e">
        <f>IF(J157=0,NA(),ROUND(AF157/J157,PREFERENCES!$D$7))</f>
        <v>#N/A</v>
      </c>
      <c r="M157" s="17" t="e">
        <f t="shared" si="40"/>
        <v>#N/A</v>
      </c>
      <c r="N157" s="14" t="e">
        <f>ROUND(IF($B$6=0,NA(),AF157/$B$6),PREFERENCES!$D$8)</f>
        <v>#N/A</v>
      </c>
      <c r="O157" s="14" t="e">
        <f>ROUND(IF(OR(K157=0,$B$6=0),NA(),$B$6/K157),PREFERENCES!$D$9)</f>
        <v>#N/A</v>
      </c>
      <c r="P157" s="14" t="e">
        <f>ROUND(IF(OR(K157=0,$B$6=0),NA(),$B$6/K157*100),PREFERENCES!$D$10)</f>
        <v>#N/A</v>
      </c>
      <c r="Q157" s="16" t="e">
        <f>IF((AF157*CHARACTERIZE!$I$3)=0,0,CEILING(CHARACTERIZE!$E$3/(AF157*CHARACTERIZE!$I$3),1)*$B$7)</f>
        <v>#N/A</v>
      </c>
      <c r="R157" s="17" t="e">
        <f>ROUND(Q157*E157*AG157/CHARACTERIZE!$M$3/$B$7, PREFERENCES!$D$5)</f>
        <v>#N/A</v>
      </c>
      <c r="S157" s="16" t="e">
        <f>ROUND(Q157*AF157*CHARACTERIZE!$I$3/$B$7,PREFERENCES!$D$6)</f>
        <v>#N/A</v>
      </c>
      <c r="T157" s="18" t="e">
        <f>ROUND(S157/Q157,PREFERENCES!$D$6)</f>
        <v>#N/A</v>
      </c>
      <c r="U157" s="15" t="e">
        <f>IF(R157=0,0,ROUND((AF157*CHARACTERIZE!$I$3)/(E157*AG157/CHARACTERIZE!$M$3),PREFERENCES!$D$7))</f>
        <v>#N/A</v>
      </c>
      <c r="V157" s="19" t="e">
        <f t="shared" si="41"/>
        <v>#N/A</v>
      </c>
      <c r="W157" s="15" t="e">
        <f t="shared" si="26"/>
        <v>#N/A</v>
      </c>
      <c r="X157" s="15" t="e">
        <f t="shared" si="27"/>
        <v>#N/A</v>
      </c>
      <c r="Y157" s="23" t="e">
        <f t="shared" si="39"/>
        <v>#N/A</v>
      </c>
      <c r="Z157" s="15" t="e">
        <f t="shared" si="42"/>
        <v>#N/A</v>
      </c>
      <c r="AA157" s="15" t="e">
        <f t="shared" si="43"/>
        <v>#N/A</v>
      </c>
      <c r="AB157" s="22"/>
      <c r="AC157" s="4"/>
      <c r="AD157" s="3">
        <f t="shared" si="35"/>
        <v>0</v>
      </c>
      <c r="AE157" s="3" t="e">
        <f t="shared" si="44"/>
        <v>#N/A</v>
      </c>
      <c r="AF157" t="e">
        <f t="shared" si="45"/>
        <v>#N/A</v>
      </c>
      <c r="AG157" t="e">
        <f t="shared" si="46"/>
        <v>#N/A</v>
      </c>
    </row>
    <row r="158" spans="4:33">
      <c r="D158">
        <v>155</v>
      </c>
      <c r="E158" s="3">
        <v>5.0999999999999996</v>
      </c>
      <c r="F158" s="17">
        <f t="shared" si="34"/>
        <v>0</v>
      </c>
      <c r="G158" s="17">
        <f t="shared" si="28"/>
        <v>0</v>
      </c>
      <c r="I158" s="14" t="e">
        <f>IF(AD158=0,NA(),ROUND(AG158,PREFERENCES!$D$4))</f>
        <v>#N/A</v>
      </c>
      <c r="J158" s="14" t="e">
        <f>ROUND(E158*AG158,PREFERENCES!$D$5)</f>
        <v>#N/A</v>
      </c>
      <c r="K158" s="14" t="e">
        <f>IF(AD158=0,NA(),ROUND(AF158,PREFERENCES!$D$6))</f>
        <v>#N/A</v>
      </c>
      <c r="L158" s="14" t="e">
        <f>IF(J158=0,NA(),ROUND(AF158/J158,PREFERENCES!$D$7))</f>
        <v>#N/A</v>
      </c>
      <c r="M158" s="17" t="e">
        <f t="shared" si="40"/>
        <v>#N/A</v>
      </c>
      <c r="N158" s="14" t="e">
        <f>ROUND(IF($B$6=0,NA(),AF158/$B$6),PREFERENCES!$D$8)</f>
        <v>#N/A</v>
      </c>
      <c r="O158" s="14" t="e">
        <f>ROUND(IF(OR(K158=0,$B$6=0),NA(),$B$6/K158),PREFERENCES!$D$9)</f>
        <v>#N/A</v>
      </c>
      <c r="P158" s="14" t="e">
        <f>ROUND(IF(OR(K158=0,$B$6=0),NA(),$B$6/K158*100),PREFERENCES!$D$10)</f>
        <v>#N/A</v>
      </c>
      <c r="Q158" s="16" t="e">
        <f>IF((AF158*CHARACTERIZE!$I$3)=0,0,CEILING(CHARACTERIZE!$E$3/(AF158*CHARACTERIZE!$I$3),1)*$B$7)</f>
        <v>#N/A</v>
      </c>
      <c r="R158" s="17" t="e">
        <f>ROUND(Q158*E158*AG158/CHARACTERIZE!$M$3/$B$7, PREFERENCES!$D$5)</f>
        <v>#N/A</v>
      </c>
      <c r="S158" s="16" t="e">
        <f>ROUND(Q158*AF158*CHARACTERIZE!$I$3/$B$7,PREFERENCES!$D$6)</f>
        <v>#N/A</v>
      </c>
      <c r="T158" s="18" t="e">
        <f>ROUND(S158/Q158,PREFERENCES!$D$6)</f>
        <v>#N/A</v>
      </c>
      <c r="U158" s="15" t="e">
        <f>IF(R158=0,0,ROUND((AF158*CHARACTERIZE!$I$3)/(E158*AG158/CHARACTERIZE!$M$3),PREFERENCES!$D$7))</f>
        <v>#N/A</v>
      </c>
      <c r="V158" s="19" t="e">
        <f t="shared" si="41"/>
        <v>#N/A</v>
      </c>
      <c r="W158" s="15" t="e">
        <f t="shared" si="26"/>
        <v>#N/A</v>
      </c>
      <c r="X158" s="15" t="e">
        <f t="shared" si="27"/>
        <v>#N/A</v>
      </c>
      <c r="Y158" s="23" t="e">
        <f t="shared" si="39"/>
        <v>#N/A</v>
      </c>
      <c r="Z158" s="15" t="e">
        <f t="shared" si="42"/>
        <v>#N/A</v>
      </c>
      <c r="AA158" s="15" t="e">
        <f t="shared" si="43"/>
        <v>#N/A</v>
      </c>
      <c r="AB158" s="22"/>
      <c r="AC158" s="4"/>
      <c r="AD158" s="3">
        <f t="shared" si="35"/>
        <v>0</v>
      </c>
      <c r="AE158" s="3" t="e">
        <f t="shared" si="44"/>
        <v>#N/A</v>
      </c>
      <c r="AF158" t="e">
        <f t="shared" si="45"/>
        <v>#N/A</v>
      </c>
      <c r="AG158" t="e">
        <f t="shared" si="46"/>
        <v>#N/A</v>
      </c>
    </row>
    <row r="159" spans="4:33">
      <c r="D159">
        <v>156</v>
      </c>
      <c r="E159" s="3">
        <v>5.2</v>
      </c>
      <c r="F159" s="17">
        <f t="shared" si="34"/>
        <v>0</v>
      </c>
      <c r="G159" s="17">
        <f t="shared" si="28"/>
        <v>0</v>
      </c>
      <c r="I159" s="14" t="e">
        <f>IF(AD159=0,NA(),ROUND(AG159,PREFERENCES!$D$4))</f>
        <v>#N/A</v>
      </c>
      <c r="J159" s="14" t="e">
        <f>ROUND(E159*AG159,PREFERENCES!$D$5)</f>
        <v>#N/A</v>
      </c>
      <c r="K159" s="14" t="e">
        <f>IF(AD159=0,NA(),ROUND(AF159,PREFERENCES!$D$6))</f>
        <v>#N/A</v>
      </c>
      <c r="L159" s="14" t="e">
        <f>IF(J159=0,NA(),ROUND(AF159/J159,PREFERENCES!$D$7))</f>
        <v>#N/A</v>
      </c>
      <c r="M159" s="17" t="e">
        <f t="shared" si="40"/>
        <v>#N/A</v>
      </c>
      <c r="N159" s="14" t="e">
        <f>ROUND(IF($B$6=0,NA(),AF159/$B$6),PREFERENCES!$D$8)</f>
        <v>#N/A</v>
      </c>
      <c r="O159" s="14" t="e">
        <f>ROUND(IF(OR(K159=0,$B$6=0),NA(),$B$6/K159),PREFERENCES!$D$9)</f>
        <v>#N/A</v>
      </c>
      <c r="P159" s="14" t="e">
        <f>ROUND(IF(OR(K159=0,$B$6=0),NA(),$B$6/K159*100),PREFERENCES!$D$10)</f>
        <v>#N/A</v>
      </c>
      <c r="Q159" s="16" t="e">
        <f>IF((AF159*CHARACTERIZE!$I$3)=0,0,CEILING(CHARACTERIZE!$E$3/(AF159*CHARACTERIZE!$I$3),1)*$B$7)</f>
        <v>#N/A</v>
      </c>
      <c r="R159" s="17" t="e">
        <f>ROUND(Q159*E159*AG159/CHARACTERIZE!$M$3/$B$7, PREFERENCES!$D$5)</f>
        <v>#N/A</v>
      </c>
      <c r="S159" s="16" t="e">
        <f>ROUND(Q159*AF159*CHARACTERIZE!$I$3/$B$7,PREFERENCES!$D$6)</f>
        <v>#N/A</v>
      </c>
      <c r="T159" s="18" t="e">
        <f>ROUND(S159/Q159,PREFERENCES!$D$6)</f>
        <v>#N/A</v>
      </c>
      <c r="U159" s="15" t="e">
        <f>IF(R159=0,0,ROUND((AF159*CHARACTERIZE!$I$3)/(E159*AG159/CHARACTERIZE!$M$3),PREFERENCES!$D$7))</f>
        <v>#N/A</v>
      </c>
      <c r="V159" s="19" t="e">
        <f t="shared" si="41"/>
        <v>#N/A</v>
      </c>
      <c r="W159" s="15" t="e">
        <f t="shared" si="26"/>
        <v>#N/A</v>
      </c>
      <c r="X159" s="15" t="e">
        <f t="shared" si="27"/>
        <v>#N/A</v>
      </c>
      <c r="Y159" s="23" t="e">
        <f t="shared" si="39"/>
        <v>#N/A</v>
      </c>
      <c r="Z159" s="15" t="e">
        <f t="shared" si="42"/>
        <v>#N/A</v>
      </c>
      <c r="AA159" s="15" t="e">
        <f t="shared" si="43"/>
        <v>#N/A</v>
      </c>
      <c r="AB159" s="22"/>
      <c r="AC159" s="4"/>
      <c r="AD159" s="3">
        <f t="shared" si="35"/>
        <v>0</v>
      </c>
      <c r="AE159" s="3" t="e">
        <f t="shared" si="44"/>
        <v>#N/A</v>
      </c>
      <c r="AF159" t="e">
        <f t="shared" si="45"/>
        <v>#N/A</v>
      </c>
      <c r="AG159" t="e">
        <f t="shared" si="46"/>
        <v>#N/A</v>
      </c>
    </row>
    <row r="160" spans="4:33">
      <c r="D160">
        <v>157</v>
      </c>
      <c r="E160" s="3">
        <v>5.3</v>
      </c>
      <c r="F160" s="17">
        <f t="shared" si="34"/>
        <v>0</v>
      </c>
      <c r="G160" s="17">
        <f t="shared" si="28"/>
        <v>0</v>
      </c>
      <c r="I160" s="14" t="e">
        <f>IF(AD160=0,NA(),ROUND(AG160,PREFERENCES!$D$4))</f>
        <v>#N/A</v>
      </c>
      <c r="J160" s="14" t="e">
        <f>ROUND(E160*AG160,PREFERENCES!$D$5)</f>
        <v>#N/A</v>
      </c>
      <c r="K160" s="14" t="e">
        <f>IF(AD160=0,NA(),ROUND(AF160,PREFERENCES!$D$6))</f>
        <v>#N/A</v>
      </c>
      <c r="L160" s="14" t="e">
        <f>IF(J160=0,NA(),ROUND(AF160/J160,PREFERENCES!$D$7))</f>
        <v>#N/A</v>
      </c>
      <c r="M160" s="17" t="e">
        <f t="shared" si="40"/>
        <v>#N/A</v>
      </c>
      <c r="N160" s="14" t="e">
        <f>ROUND(IF($B$6=0,NA(),AF160/$B$6),PREFERENCES!$D$8)</f>
        <v>#N/A</v>
      </c>
      <c r="O160" s="14" t="e">
        <f>ROUND(IF(OR(K160=0,$B$6=0),NA(),$B$6/K160),PREFERENCES!$D$9)</f>
        <v>#N/A</v>
      </c>
      <c r="P160" s="14" t="e">
        <f>ROUND(IF(OR(K160=0,$B$6=0),NA(),$B$6/K160*100),PREFERENCES!$D$10)</f>
        <v>#N/A</v>
      </c>
      <c r="Q160" s="16" t="e">
        <f>IF((AF160*CHARACTERIZE!$I$3)=0,0,CEILING(CHARACTERIZE!$E$3/(AF160*CHARACTERIZE!$I$3),1)*$B$7)</f>
        <v>#N/A</v>
      </c>
      <c r="R160" s="17" t="e">
        <f>ROUND(Q160*E160*AG160/CHARACTERIZE!$M$3/$B$7, PREFERENCES!$D$5)</f>
        <v>#N/A</v>
      </c>
      <c r="S160" s="16" t="e">
        <f>ROUND(Q160*AF160*CHARACTERIZE!$I$3/$B$7,PREFERENCES!$D$6)</f>
        <v>#N/A</v>
      </c>
      <c r="T160" s="18" t="e">
        <f>ROUND(S160/Q160,PREFERENCES!$D$6)</f>
        <v>#N/A</v>
      </c>
      <c r="U160" s="15" t="e">
        <f>IF(R160=0,0,ROUND((AF160*CHARACTERIZE!$I$3)/(E160*AG160/CHARACTERIZE!$M$3),PREFERENCES!$D$7))</f>
        <v>#N/A</v>
      </c>
      <c r="V160" s="19" t="e">
        <f t="shared" si="41"/>
        <v>#N/A</v>
      </c>
      <c r="W160" s="15" t="e">
        <f t="shared" si="26"/>
        <v>#N/A</v>
      </c>
      <c r="X160" s="15" t="e">
        <f t="shared" si="27"/>
        <v>#N/A</v>
      </c>
      <c r="Y160" s="23" t="e">
        <f t="shared" si="39"/>
        <v>#N/A</v>
      </c>
      <c r="Z160" s="15" t="e">
        <f t="shared" si="42"/>
        <v>#N/A</v>
      </c>
      <c r="AA160" s="15" t="e">
        <f t="shared" si="43"/>
        <v>#N/A</v>
      </c>
      <c r="AB160" s="22"/>
      <c r="AC160" s="4"/>
      <c r="AD160" s="3">
        <f t="shared" si="35"/>
        <v>0</v>
      </c>
      <c r="AE160" s="3" t="e">
        <f t="shared" si="44"/>
        <v>#N/A</v>
      </c>
      <c r="AF160" t="e">
        <f t="shared" si="45"/>
        <v>#N/A</v>
      </c>
      <c r="AG160" t="e">
        <f t="shared" si="46"/>
        <v>#N/A</v>
      </c>
    </row>
    <row r="161" spans="4:33">
      <c r="D161">
        <v>158</v>
      </c>
      <c r="E161" s="3">
        <v>5.4</v>
      </c>
      <c r="F161" s="17">
        <f t="shared" si="34"/>
        <v>0</v>
      </c>
      <c r="G161" s="17">
        <f t="shared" si="28"/>
        <v>0</v>
      </c>
      <c r="I161" s="14" t="e">
        <f>IF(AD161=0,NA(),ROUND(AG161,PREFERENCES!$D$4))</f>
        <v>#N/A</v>
      </c>
      <c r="J161" s="14" t="e">
        <f>ROUND(E161*AG161,PREFERENCES!$D$5)</f>
        <v>#N/A</v>
      </c>
      <c r="K161" s="14" t="e">
        <f>IF(AD161=0,NA(),ROUND(AF161,PREFERENCES!$D$6))</f>
        <v>#N/A</v>
      </c>
      <c r="L161" s="14" t="e">
        <f>IF(J161=0,NA(),ROUND(AF161/J161,PREFERENCES!$D$7))</f>
        <v>#N/A</v>
      </c>
      <c r="M161" s="17" t="e">
        <f t="shared" si="40"/>
        <v>#N/A</v>
      </c>
      <c r="N161" s="14" t="e">
        <f>ROUND(IF($B$6=0,NA(),AF161/$B$6),PREFERENCES!$D$8)</f>
        <v>#N/A</v>
      </c>
      <c r="O161" s="14" t="e">
        <f>ROUND(IF(OR(K161=0,$B$6=0),NA(),$B$6/K161),PREFERENCES!$D$9)</f>
        <v>#N/A</v>
      </c>
      <c r="P161" s="14" t="e">
        <f>ROUND(IF(OR(K161=0,$B$6=0),NA(),$B$6/K161*100),PREFERENCES!$D$10)</f>
        <v>#N/A</v>
      </c>
      <c r="Q161" s="16" t="e">
        <f>IF((AF161*CHARACTERIZE!$I$3)=0,0,CEILING(CHARACTERIZE!$E$3/(AF161*CHARACTERIZE!$I$3),1)*$B$7)</f>
        <v>#N/A</v>
      </c>
      <c r="R161" s="17" t="e">
        <f>ROUND(Q161*E161*AG161/CHARACTERIZE!$M$3/$B$7, PREFERENCES!$D$5)</f>
        <v>#N/A</v>
      </c>
      <c r="S161" s="16" t="e">
        <f>ROUND(Q161*AF161*CHARACTERIZE!$I$3/$B$7,PREFERENCES!$D$6)</f>
        <v>#N/A</v>
      </c>
      <c r="T161" s="18" t="e">
        <f>ROUND(S161/Q161,PREFERENCES!$D$6)</f>
        <v>#N/A</v>
      </c>
      <c r="U161" s="15" t="e">
        <f>IF(R161=0,0,ROUND((AF161*CHARACTERIZE!$I$3)/(E161*AG161/CHARACTERIZE!$M$3),PREFERENCES!$D$7))</f>
        <v>#N/A</v>
      </c>
      <c r="V161" s="19" t="e">
        <f t="shared" si="41"/>
        <v>#N/A</v>
      </c>
      <c r="W161" s="15" t="e">
        <f t="shared" si="26"/>
        <v>#N/A</v>
      </c>
      <c r="X161" s="15" t="e">
        <f t="shared" si="27"/>
        <v>#N/A</v>
      </c>
      <c r="Y161" s="23" t="e">
        <f t="shared" si="39"/>
        <v>#N/A</v>
      </c>
      <c r="Z161" s="15" t="e">
        <f t="shared" si="42"/>
        <v>#N/A</v>
      </c>
      <c r="AA161" s="15" t="e">
        <f t="shared" si="43"/>
        <v>#N/A</v>
      </c>
      <c r="AB161" s="22"/>
      <c r="AC161" s="4"/>
      <c r="AD161" s="3">
        <f t="shared" si="35"/>
        <v>0</v>
      </c>
      <c r="AE161" s="3" t="e">
        <f t="shared" si="44"/>
        <v>#N/A</v>
      </c>
      <c r="AF161" t="e">
        <f t="shared" si="45"/>
        <v>#N/A</v>
      </c>
      <c r="AG161" t="e">
        <f t="shared" si="46"/>
        <v>#N/A</v>
      </c>
    </row>
    <row r="162" spans="4:33">
      <c r="D162">
        <v>159</v>
      </c>
      <c r="E162" s="3">
        <v>5.5</v>
      </c>
      <c r="F162" s="17">
        <f t="shared" si="34"/>
        <v>0</v>
      </c>
      <c r="G162" s="17">
        <f t="shared" si="28"/>
        <v>0</v>
      </c>
      <c r="I162" s="14" t="e">
        <f>IF(AD162=0,NA(),ROUND(AG162,PREFERENCES!$D$4))</f>
        <v>#N/A</v>
      </c>
      <c r="J162" s="14" t="e">
        <f>ROUND(E162*AG162,PREFERENCES!$D$5)</f>
        <v>#N/A</v>
      </c>
      <c r="K162" s="14" t="e">
        <f>IF(AD162=0,NA(),ROUND(AF162,PREFERENCES!$D$6))</f>
        <v>#N/A</v>
      </c>
      <c r="L162" s="14" t="e">
        <f>IF(J162=0,NA(),ROUND(AF162/J162,PREFERENCES!$D$7))</f>
        <v>#N/A</v>
      </c>
      <c r="M162" s="17" t="e">
        <f t="shared" si="40"/>
        <v>#N/A</v>
      </c>
      <c r="N162" s="14" t="e">
        <f>ROUND(IF($B$6=0,NA(),AF162/$B$6),PREFERENCES!$D$8)</f>
        <v>#N/A</v>
      </c>
      <c r="O162" s="14" t="e">
        <f>ROUND(IF(OR(K162=0,$B$6=0),NA(),$B$6/K162),PREFERENCES!$D$9)</f>
        <v>#N/A</v>
      </c>
      <c r="P162" s="14" t="e">
        <f>ROUND(IF(OR(K162=0,$B$6=0),NA(),$B$6/K162*100),PREFERENCES!$D$10)</f>
        <v>#N/A</v>
      </c>
      <c r="Q162" s="16" t="e">
        <f>IF((AF162*CHARACTERIZE!$I$3)=0,0,CEILING(CHARACTERIZE!$E$3/(AF162*CHARACTERIZE!$I$3),1)*$B$7)</f>
        <v>#N/A</v>
      </c>
      <c r="R162" s="17" t="e">
        <f>ROUND(Q162*E162*AG162/CHARACTERIZE!$M$3/$B$7, PREFERENCES!$D$5)</f>
        <v>#N/A</v>
      </c>
      <c r="S162" s="16" t="e">
        <f>ROUND(Q162*AF162*CHARACTERIZE!$I$3/$B$7,PREFERENCES!$D$6)</f>
        <v>#N/A</v>
      </c>
      <c r="T162" s="18" t="e">
        <f>ROUND(S162/Q162,PREFERENCES!$D$6)</f>
        <v>#N/A</v>
      </c>
      <c r="U162" s="15" t="e">
        <f>IF(R162=0,0,ROUND((AF162*CHARACTERIZE!$I$3)/(E162*AG162/CHARACTERIZE!$M$3),PREFERENCES!$D$7))</f>
        <v>#N/A</v>
      </c>
      <c r="V162" s="19" t="e">
        <f t="shared" si="41"/>
        <v>#N/A</v>
      </c>
      <c r="W162" s="15" t="e">
        <f t="shared" si="26"/>
        <v>#N/A</v>
      </c>
      <c r="X162" s="15" t="e">
        <f t="shared" si="27"/>
        <v>#N/A</v>
      </c>
      <c r="Y162" s="23" t="e">
        <f t="shared" si="39"/>
        <v>#N/A</v>
      </c>
      <c r="Z162" s="15" t="e">
        <f t="shared" si="42"/>
        <v>#N/A</v>
      </c>
      <c r="AA162" s="15" t="e">
        <f t="shared" si="43"/>
        <v>#N/A</v>
      </c>
      <c r="AB162" s="22"/>
      <c r="AC162" s="4"/>
      <c r="AD162" s="3">
        <f t="shared" si="35"/>
        <v>0</v>
      </c>
      <c r="AE162" s="3" t="e">
        <f t="shared" si="44"/>
        <v>#N/A</v>
      </c>
      <c r="AF162" t="e">
        <f t="shared" si="45"/>
        <v>#N/A</v>
      </c>
      <c r="AG162" t="e">
        <f t="shared" si="46"/>
        <v>#N/A</v>
      </c>
    </row>
    <row r="163" spans="4:33">
      <c r="D163">
        <v>160</v>
      </c>
      <c r="E163" s="3">
        <v>5.6</v>
      </c>
      <c r="F163" s="17">
        <f t="shared" si="34"/>
        <v>0</v>
      </c>
      <c r="G163" s="17">
        <f t="shared" si="28"/>
        <v>0</v>
      </c>
      <c r="I163" s="14" t="e">
        <f>IF(AD163=0,NA(),ROUND(AG163,PREFERENCES!$D$4))</f>
        <v>#N/A</v>
      </c>
      <c r="J163" s="14" t="e">
        <f>ROUND(E163*AG163,PREFERENCES!$D$5)</f>
        <v>#N/A</v>
      </c>
      <c r="K163" s="14" t="e">
        <f>IF(AD163=0,NA(),ROUND(AF163,PREFERENCES!$D$6))</f>
        <v>#N/A</v>
      </c>
      <c r="L163" s="14" t="e">
        <f>IF(J163=0,NA(),ROUND(AF163/J163,PREFERENCES!$D$7))</f>
        <v>#N/A</v>
      </c>
      <c r="M163" s="17" t="e">
        <f t="shared" si="40"/>
        <v>#N/A</v>
      </c>
      <c r="N163" s="14" t="e">
        <f>ROUND(IF($B$6=0,NA(),AF163/$B$6),PREFERENCES!$D$8)</f>
        <v>#N/A</v>
      </c>
      <c r="O163" s="14" t="e">
        <f>ROUND(IF(OR(K163=0,$B$6=0),NA(),$B$6/K163),PREFERENCES!$D$9)</f>
        <v>#N/A</v>
      </c>
      <c r="P163" s="14" t="e">
        <f>ROUND(IF(OR(K163=0,$B$6=0),NA(),$B$6/K163*100),PREFERENCES!$D$10)</f>
        <v>#N/A</v>
      </c>
      <c r="Q163" s="16" t="e">
        <f>IF((AF163*CHARACTERIZE!$I$3)=0,0,CEILING(CHARACTERIZE!$E$3/(AF163*CHARACTERIZE!$I$3),1)*$B$7)</f>
        <v>#N/A</v>
      </c>
      <c r="R163" s="17" t="e">
        <f>ROUND(Q163*E163*AG163/CHARACTERIZE!$M$3/$B$7, PREFERENCES!$D$5)</f>
        <v>#N/A</v>
      </c>
      <c r="S163" s="16" t="e">
        <f>ROUND(Q163*AF163*CHARACTERIZE!$I$3/$B$7,PREFERENCES!$D$6)</f>
        <v>#N/A</v>
      </c>
      <c r="T163" s="18" t="e">
        <f>ROUND(S163/Q163,PREFERENCES!$D$6)</f>
        <v>#N/A</v>
      </c>
      <c r="U163" s="15" t="e">
        <f>IF(R163=0,0,ROUND((AF163*CHARACTERIZE!$I$3)/(E163*AG163/CHARACTERIZE!$M$3),PREFERENCES!$D$7))</f>
        <v>#N/A</v>
      </c>
      <c r="V163" s="19" t="e">
        <f t="shared" si="41"/>
        <v>#N/A</v>
      </c>
      <c r="W163" s="15" t="e">
        <f t="shared" si="26"/>
        <v>#N/A</v>
      </c>
      <c r="X163" s="15" t="e">
        <f t="shared" si="27"/>
        <v>#N/A</v>
      </c>
      <c r="Y163" s="23" t="e">
        <f t="shared" si="39"/>
        <v>#N/A</v>
      </c>
      <c r="Z163" s="15" t="e">
        <f t="shared" si="42"/>
        <v>#N/A</v>
      </c>
      <c r="AA163" s="15" t="e">
        <f t="shared" si="43"/>
        <v>#N/A</v>
      </c>
      <c r="AB163" s="22"/>
      <c r="AC163" s="4"/>
      <c r="AD163" s="3">
        <f t="shared" si="35"/>
        <v>0</v>
      </c>
      <c r="AE163" s="3" t="e">
        <f t="shared" si="44"/>
        <v>#N/A</v>
      </c>
      <c r="AF163" t="e">
        <f t="shared" si="45"/>
        <v>#N/A</v>
      </c>
      <c r="AG163" t="e">
        <f t="shared" si="46"/>
        <v>#N/A</v>
      </c>
    </row>
    <row r="164" spans="4:33">
      <c r="D164">
        <v>161</v>
      </c>
      <c r="E164" s="3">
        <v>5.7</v>
      </c>
      <c r="F164" s="17">
        <f t="shared" si="34"/>
        <v>0</v>
      </c>
      <c r="G164" s="17">
        <f t="shared" si="28"/>
        <v>0</v>
      </c>
      <c r="I164" s="14" t="e">
        <f>IF(AD164=0,NA(),ROUND(AG164,PREFERENCES!$D$4))</f>
        <v>#N/A</v>
      </c>
      <c r="J164" s="14" t="e">
        <f>ROUND(E164*AG164,PREFERENCES!$D$5)</f>
        <v>#N/A</v>
      </c>
      <c r="K164" s="14" t="e">
        <f>IF(AD164=0,NA(),ROUND(AF164,PREFERENCES!$D$6))</f>
        <v>#N/A</v>
      </c>
      <c r="L164" s="14" t="e">
        <f>IF(J164=0,NA(),ROUND(AF164/J164,PREFERENCES!$D$7))</f>
        <v>#N/A</v>
      </c>
      <c r="M164" s="17" t="e">
        <f t="shared" si="40"/>
        <v>#N/A</v>
      </c>
      <c r="N164" s="14" t="e">
        <f>ROUND(IF($B$6=0,NA(),AF164/$B$6),PREFERENCES!$D$8)</f>
        <v>#N/A</v>
      </c>
      <c r="O164" s="14" t="e">
        <f>ROUND(IF(OR(K164=0,$B$6=0),NA(),$B$6/K164),PREFERENCES!$D$9)</f>
        <v>#N/A</v>
      </c>
      <c r="P164" s="14" t="e">
        <f>ROUND(IF(OR(K164=0,$B$6=0),NA(),$B$6/K164*100),PREFERENCES!$D$10)</f>
        <v>#N/A</v>
      </c>
      <c r="Q164" s="16" t="e">
        <f>IF((AF164*CHARACTERIZE!$I$3)=0,0,CEILING(CHARACTERIZE!$E$3/(AF164*CHARACTERIZE!$I$3),1)*$B$7)</f>
        <v>#N/A</v>
      </c>
      <c r="R164" s="17" t="e">
        <f>ROUND(Q164*E164*AG164/CHARACTERIZE!$M$3/$B$7, PREFERENCES!$D$5)</f>
        <v>#N/A</v>
      </c>
      <c r="S164" s="16" t="e">
        <f>ROUND(Q164*AF164*CHARACTERIZE!$I$3/$B$7,PREFERENCES!$D$6)</f>
        <v>#N/A</v>
      </c>
      <c r="T164" s="18" t="e">
        <f>ROUND(S164/Q164,PREFERENCES!$D$6)</f>
        <v>#N/A</v>
      </c>
      <c r="U164" s="15" t="e">
        <f>IF(R164=0,0,ROUND((AF164*CHARACTERIZE!$I$3)/(E164*AG164/CHARACTERIZE!$M$3),PREFERENCES!$D$7))</f>
        <v>#N/A</v>
      </c>
      <c r="V164" s="19" t="e">
        <f t="shared" si="41"/>
        <v>#N/A</v>
      </c>
      <c r="W164" s="15" t="e">
        <f t="shared" si="26"/>
        <v>#N/A</v>
      </c>
      <c r="X164" s="15" t="e">
        <f t="shared" si="27"/>
        <v>#N/A</v>
      </c>
      <c r="Y164" s="23" t="e">
        <f t="shared" si="39"/>
        <v>#N/A</v>
      </c>
      <c r="Z164" s="15" t="e">
        <f t="shared" si="42"/>
        <v>#N/A</v>
      </c>
      <c r="AA164" s="15" t="e">
        <f t="shared" si="43"/>
        <v>#N/A</v>
      </c>
      <c r="AB164" s="22"/>
      <c r="AC164" s="4"/>
      <c r="AD164" s="3">
        <f t="shared" si="35"/>
        <v>0</v>
      </c>
      <c r="AE164" s="3" t="e">
        <f t="shared" si="44"/>
        <v>#N/A</v>
      </c>
      <c r="AF164" t="e">
        <f t="shared" si="45"/>
        <v>#N/A</v>
      </c>
      <c r="AG164" t="e">
        <f t="shared" si="46"/>
        <v>#N/A</v>
      </c>
    </row>
    <row r="165" spans="4:33">
      <c r="D165">
        <v>162</v>
      </c>
      <c r="E165" s="3">
        <v>5.8</v>
      </c>
      <c r="F165" s="17">
        <f t="shared" si="34"/>
        <v>0</v>
      </c>
      <c r="G165" s="17">
        <f t="shared" si="28"/>
        <v>0</v>
      </c>
      <c r="I165" s="14" t="e">
        <f>IF(AD165=0,NA(),ROUND(AG165,PREFERENCES!$D$4))</f>
        <v>#N/A</v>
      </c>
      <c r="J165" s="14" t="e">
        <f>ROUND(E165*AG165,PREFERENCES!$D$5)</f>
        <v>#N/A</v>
      </c>
      <c r="K165" s="14" t="e">
        <f>IF(AD165=0,NA(),ROUND(AF165,PREFERENCES!$D$6))</f>
        <v>#N/A</v>
      </c>
      <c r="L165" s="14" t="e">
        <f>IF(J165=0,NA(),ROUND(AF165/J165,PREFERENCES!$D$7))</f>
        <v>#N/A</v>
      </c>
      <c r="M165" s="17" t="e">
        <f t="shared" si="40"/>
        <v>#N/A</v>
      </c>
      <c r="N165" s="14" t="e">
        <f>ROUND(IF($B$6=0,NA(),AF165/$B$6),PREFERENCES!$D$8)</f>
        <v>#N/A</v>
      </c>
      <c r="O165" s="14" t="e">
        <f>ROUND(IF(OR(K165=0,$B$6=0),NA(),$B$6/K165),PREFERENCES!$D$9)</f>
        <v>#N/A</v>
      </c>
      <c r="P165" s="14" t="e">
        <f>ROUND(IF(OR(K165=0,$B$6=0),NA(),$B$6/K165*100),PREFERENCES!$D$10)</f>
        <v>#N/A</v>
      </c>
      <c r="Q165" s="16" t="e">
        <f>IF((AF165*CHARACTERIZE!$I$3)=0,0,CEILING(CHARACTERIZE!$E$3/(AF165*CHARACTERIZE!$I$3),1)*$B$7)</f>
        <v>#N/A</v>
      </c>
      <c r="R165" s="17" t="e">
        <f>ROUND(Q165*E165*AG165/CHARACTERIZE!$M$3/$B$7, PREFERENCES!$D$5)</f>
        <v>#N/A</v>
      </c>
      <c r="S165" s="16" t="e">
        <f>ROUND(Q165*AF165*CHARACTERIZE!$I$3/$B$7,PREFERENCES!$D$6)</f>
        <v>#N/A</v>
      </c>
      <c r="T165" s="18" t="e">
        <f>ROUND(S165/Q165,PREFERENCES!$D$6)</f>
        <v>#N/A</v>
      </c>
      <c r="U165" s="15" t="e">
        <f>IF(R165=0,0,ROUND((AF165*CHARACTERIZE!$I$3)/(E165*AG165/CHARACTERIZE!$M$3),PREFERENCES!$D$7))</f>
        <v>#N/A</v>
      </c>
      <c r="V165" s="19" t="e">
        <f t="shared" si="41"/>
        <v>#N/A</v>
      </c>
      <c r="W165" s="15" t="e">
        <f t="shared" si="26"/>
        <v>#N/A</v>
      </c>
      <c r="X165" s="15" t="e">
        <f t="shared" si="27"/>
        <v>#N/A</v>
      </c>
      <c r="Y165" s="23" t="e">
        <f t="shared" si="39"/>
        <v>#N/A</v>
      </c>
      <c r="Z165" s="15" t="e">
        <f t="shared" si="42"/>
        <v>#N/A</v>
      </c>
      <c r="AA165" s="15" t="e">
        <f t="shared" si="43"/>
        <v>#N/A</v>
      </c>
      <c r="AB165" s="22"/>
      <c r="AC165" s="4"/>
      <c r="AD165" s="3">
        <f t="shared" si="35"/>
        <v>0</v>
      </c>
      <c r="AE165" s="3" t="e">
        <f t="shared" si="44"/>
        <v>#N/A</v>
      </c>
      <c r="AF165" t="e">
        <f t="shared" si="45"/>
        <v>#N/A</v>
      </c>
      <c r="AG165" t="e">
        <f t="shared" si="46"/>
        <v>#N/A</v>
      </c>
    </row>
    <row r="166" spans="4:33">
      <c r="D166">
        <v>163</v>
      </c>
      <c r="E166" s="3">
        <v>5.9</v>
      </c>
      <c r="F166" s="17">
        <f t="shared" si="34"/>
        <v>0</v>
      </c>
      <c r="G166" s="17">
        <f t="shared" si="28"/>
        <v>0</v>
      </c>
      <c r="I166" s="14" t="e">
        <f>IF(AD166=0,NA(),ROUND(AG166,PREFERENCES!$D$4))</f>
        <v>#N/A</v>
      </c>
      <c r="J166" s="14" t="e">
        <f>ROUND(E166*AG166,PREFERENCES!$D$5)</f>
        <v>#N/A</v>
      </c>
      <c r="K166" s="14" t="e">
        <f>IF(AD166=0,NA(),ROUND(AF166,PREFERENCES!$D$6))</f>
        <v>#N/A</v>
      </c>
      <c r="L166" s="14" t="e">
        <f>IF(J166=0,NA(),ROUND(AF166/J166,PREFERENCES!$D$7))</f>
        <v>#N/A</v>
      </c>
      <c r="M166" s="17" t="e">
        <f t="shared" si="40"/>
        <v>#N/A</v>
      </c>
      <c r="N166" s="14" t="e">
        <f>ROUND(IF($B$6=0,NA(),AF166/$B$6),PREFERENCES!$D$8)</f>
        <v>#N/A</v>
      </c>
      <c r="O166" s="14" t="e">
        <f>ROUND(IF(OR(K166=0,$B$6=0),NA(),$B$6/K166),PREFERENCES!$D$9)</f>
        <v>#N/A</v>
      </c>
      <c r="P166" s="14" t="e">
        <f>ROUND(IF(OR(K166=0,$B$6=0),NA(),$B$6/K166*100),PREFERENCES!$D$10)</f>
        <v>#N/A</v>
      </c>
      <c r="Q166" s="16" t="e">
        <f>IF((AF166*CHARACTERIZE!$I$3)=0,0,CEILING(CHARACTERIZE!$E$3/(AF166*CHARACTERIZE!$I$3),1)*$B$7)</f>
        <v>#N/A</v>
      </c>
      <c r="R166" s="17" t="e">
        <f>ROUND(Q166*E166*AG166/CHARACTERIZE!$M$3/$B$7, PREFERENCES!$D$5)</f>
        <v>#N/A</v>
      </c>
      <c r="S166" s="16" t="e">
        <f>ROUND(Q166*AF166*CHARACTERIZE!$I$3/$B$7,PREFERENCES!$D$6)</f>
        <v>#N/A</v>
      </c>
      <c r="T166" s="18" t="e">
        <f>ROUND(S166/Q166,PREFERENCES!$D$6)</f>
        <v>#N/A</v>
      </c>
      <c r="U166" s="15" t="e">
        <f>IF(R166=0,0,ROUND((AF166*CHARACTERIZE!$I$3)/(E166*AG166/CHARACTERIZE!$M$3),PREFERENCES!$D$7))</f>
        <v>#N/A</v>
      </c>
      <c r="V166" s="19" t="e">
        <f t="shared" si="41"/>
        <v>#N/A</v>
      </c>
      <c r="W166" s="15" t="e">
        <f t="shared" si="26"/>
        <v>#N/A</v>
      </c>
      <c r="X166" s="15" t="e">
        <f t="shared" si="27"/>
        <v>#N/A</v>
      </c>
      <c r="Y166" s="23" t="e">
        <f t="shared" si="39"/>
        <v>#N/A</v>
      </c>
      <c r="Z166" s="15" t="e">
        <f t="shared" si="42"/>
        <v>#N/A</v>
      </c>
      <c r="AA166" s="15" t="e">
        <f t="shared" si="43"/>
        <v>#N/A</v>
      </c>
      <c r="AB166" s="22"/>
      <c r="AC166" s="4"/>
      <c r="AD166" s="3">
        <f t="shared" si="35"/>
        <v>0</v>
      </c>
      <c r="AE166" s="3" t="e">
        <f t="shared" si="44"/>
        <v>#N/A</v>
      </c>
      <c r="AF166" t="e">
        <f t="shared" si="45"/>
        <v>#N/A</v>
      </c>
      <c r="AG166" t="e">
        <f t="shared" si="46"/>
        <v>#N/A</v>
      </c>
    </row>
    <row r="167" spans="4:33">
      <c r="D167">
        <v>164</v>
      </c>
      <c r="E167" s="3">
        <v>6</v>
      </c>
      <c r="F167" s="17">
        <f t="shared" si="34"/>
        <v>0</v>
      </c>
      <c r="G167" s="17">
        <f t="shared" si="28"/>
        <v>0</v>
      </c>
      <c r="I167" s="14" t="e">
        <f>IF(AD167=0,NA(),ROUND(AG167,PREFERENCES!$D$4))</f>
        <v>#N/A</v>
      </c>
      <c r="J167" s="14" t="e">
        <f>ROUND(E167*AG167,PREFERENCES!$D$5)</f>
        <v>#N/A</v>
      </c>
      <c r="K167" s="14" t="e">
        <f>IF(AD167=0,NA(),ROUND(AF167,PREFERENCES!$D$6))</f>
        <v>#N/A</v>
      </c>
      <c r="L167" s="14" t="e">
        <f>IF(J167=0,NA(),ROUND(AF167/J167,PREFERENCES!$D$7))</f>
        <v>#N/A</v>
      </c>
      <c r="M167" s="17" t="e">
        <f t="shared" si="40"/>
        <v>#N/A</v>
      </c>
      <c r="N167" s="14" t="e">
        <f>ROUND(IF($B$6=0,NA(),AF167/$B$6),PREFERENCES!$D$8)</f>
        <v>#N/A</v>
      </c>
      <c r="O167" s="14" t="e">
        <f>ROUND(IF(OR(K167=0,$B$6=0),NA(),$B$6/K167),PREFERENCES!$D$9)</f>
        <v>#N/A</v>
      </c>
      <c r="P167" s="14" t="e">
        <f>ROUND(IF(OR(K167=0,$B$6=0),NA(),$B$6/K167*100),PREFERENCES!$D$10)</f>
        <v>#N/A</v>
      </c>
      <c r="Q167" s="16" t="e">
        <f>IF((AF167*CHARACTERIZE!$I$3)=0,0,CEILING(CHARACTERIZE!$E$3/(AF167*CHARACTERIZE!$I$3),1)*$B$7)</f>
        <v>#N/A</v>
      </c>
      <c r="R167" s="17" t="e">
        <f>ROUND(Q167*E167*AG167/CHARACTERIZE!$M$3/$B$7, PREFERENCES!$D$5)</f>
        <v>#N/A</v>
      </c>
      <c r="S167" s="16" t="e">
        <f>ROUND(Q167*AF167*CHARACTERIZE!$I$3/$B$7,PREFERENCES!$D$6)</f>
        <v>#N/A</v>
      </c>
      <c r="T167" s="18" t="e">
        <f>ROUND(S167/Q167,PREFERENCES!$D$6)</f>
        <v>#N/A</v>
      </c>
      <c r="U167" s="15" t="e">
        <f>IF(R167=0,0,ROUND((AF167*CHARACTERIZE!$I$3)/(E167*AG167/CHARACTERIZE!$M$3),PREFERENCES!$D$7))</f>
        <v>#N/A</v>
      </c>
      <c r="V167" s="19" t="e">
        <f t="shared" si="41"/>
        <v>#N/A</v>
      </c>
      <c r="W167" s="15" t="e">
        <f t="shared" si="26"/>
        <v>#N/A</v>
      </c>
      <c r="X167" s="15" t="e">
        <f t="shared" si="27"/>
        <v>#N/A</v>
      </c>
      <c r="Y167" s="23" t="e">
        <f t="shared" si="39"/>
        <v>#N/A</v>
      </c>
      <c r="Z167" s="15" t="e">
        <f t="shared" si="42"/>
        <v>#N/A</v>
      </c>
      <c r="AA167" s="15" t="e">
        <f t="shared" si="43"/>
        <v>#N/A</v>
      </c>
      <c r="AB167" s="22"/>
      <c r="AC167" s="4"/>
      <c r="AD167" s="3">
        <f t="shared" si="35"/>
        <v>0</v>
      </c>
      <c r="AE167" s="3" t="e">
        <f t="shared" si="44"/>
        <v>#N/A</v>
      </c>
      <c r="AF167" t="e">
        <f t="shared" si="45"/>
        <v>#N/A</v>
      </c>
      <c r="AG167" t="e">
        <f t="shared" si="46"/>
        <v>#N/A</v>
      </c>
    </row>
    <row r="168" spans="4:33">
      <c r="D168">
        <v>165</v>
      </c>
      <c r="E168" s="3">
        <v>6.1</v>
      </c>
      <c r="F168" s="17">
        <f t="shared" si="34"/>
        <v>0</v>
      </c>
      <c r="G168" s="17">
        <f t="shared" si="28"/>
        <v>0</v>
      </c>
      <c r="I168" s="14" t="e">
        <f>IF(AD168=0,NA(),ROUND(AG168,PREFERENCES!$D$4))</f>
        <v>#N/A</v>
      </c>
      <c r="J168" s="14" t="e">
        <f>ROUND(E168*AG168,PREFERENCES!$D$5)</f>
        <v>#N/A</v>
      </c>
      <c r="K168" s="14" t="e">
        <f>IF(AD168=0,NA(),ROUND(AF168,PREFERENCES!$D$6))</f>
        <v>#N/A</v>
      </c>
      <c r="L168" s="14" t="e">
        <f>IF(J168=0,NA(),ROUND(AF168/J168,PREFERENCES!$D$7))</f>
        <v>#N/A</v>
      </c>
      <c r="M168" s="17" t="e">
        <f t="shared" si="40"/>
        <v>#N/A</v>
      </c>
      <c r="N168" s="14" t="e">
        <f>ROUND(IF($B$6=0,NA(),AF168/$B$6),PREFERENCES!$D$8)</f>
        <v>#N/A</v>
      </c>
      <c r="O168" s="14" t="e">
        <f>ROUND(IF(OR(K168=0,$B$6=0),NA(),$B$6/K168),PREFERENCES!$D$9)</f>
        <v>#N/A</v>
      </c>
      <c r="P168" s="14" t="e">
        <f>ROUND(IF(OR(K168=0,$B$6=0),NA(),$B$6/K168*100),PREFERENCES!$D$10)</f>
        <v>#N/A</v>
      </c>
      <c r="Q168" s="16" t="e">
        <f>IF((AF168*CHARACTERIZE!$I$3)=0,0,CEILING(CHARACTERIZE!$E$3/(AF168*CHARACTERIZE!$I$3),1)*$B$7)</f>
        <v>#N/A</v>
      </c>
      <c r="R168" s="17" t="e">
        <f>ROUND(Q168*E168*AG168/CHARACTERIZE!$M$3/$B$7, PREFERENCES!$D$5)</f>
        <v>#N/A</v>
      </c>
      <c r="S168" s="16" t="e">
        <f>ROUND(Q168*AF168*CHARACTERIZE!$I$3/$B$7,PREFERENCES!$D$6)</f>
        <v>#N/A</v>
      </c>
      <c r="T168" s="18" t="e">
        <f>ROUND(S168/Q168,PREFERENCES!$D$6)</f>
        <v>#N/A</v>
      </c>
      <c r="U168" s="15" t="e">
        <f>IF(R168=0,0,ROUND((AF168*CHARACTERIZE!$I$3)/(E168*AG168/CHARACTERIZE!$M$3),PREFERENCES!$D$7))</f>
        <v>#N/A</v>
      </c>
      <c r="V168" s="19" t="e">
        <f t="shared" si="41"/>
        <v>#N/A</v>
      </c>
      <c r="W168" s="15" t="e">
        <f t="shared" si="26"/>
        <v>#N/A</v>
      </c>
      <c r="X168" s="15" t="e">
        <f t="shared" si="27"/>
        <v>#N/A</v>
      </c>
      <c r="Y168" s="23" t="e">
        <f t="shared" si="39"/>
        <v>#N/A</v>
      </c>
      <c r="Z168" s="15" t="e">
        <f t="shared" si="42"/>
        <v>#N/A</v>
      </c>
      <c r="AA168" s="15" t="e">
        <f t="shared" si="43"/>
        <v>#N/A</v>
      </c>
      <c r="AB168" s="22"/>
      <c r="AC168" s="4"/>
      <c r="AD168" s="3">
        <f t="shared" si="35"/>
        <v>0</v>
      </c>
      <c r="AE168" s="3" t="e">
        <f t="shared" si="44"/>
        <v>#N/A</v>
      </c>
      <c r="AF168" t="e">
        <f t="shared" si="45"/>
        <v>#N/A</v>
      </c>
      <c r="AG168" t="e">
        <f t="shared" si="46"/>
        <v>#N/A</v>
      </c>
    </row>
    <row r="169" spans="4:33">
      <c r="D169">
        <v>166</v>
      </c>
      <c r="E169" s="3">
        <v>6.2</v>
      </c>
      <c r="F169" s="17">
        <f t="shared" si="34"/>
        <v>0</v>
      </c>
      <c r="G169" s="17">
        <f t="shared" si="28"/>
        <v>0</v>
      </c>
      <c r="I169" s="14" t="e">
        <f>IF(AD169=0,NA(),ROUND(AG169,PREFERENCES!$D$4))</f>
        <v>#N/A</v>
      </c>
      <c r="J169" s="14" t="e">
        <f>ROUND(E169*AG169,PREFERENCES!$D$5)</f>
        <v>#N/A</v>
      </c>
      <c r="K169" s="14" t="e">
        <f>IF(AD169=0,NA(),ROUND(AF169,PREFERENCES!$D$6))</f>
        <v>#N/A</v>
      </c>
      <c r="L169" s="14" t="e">
        <f>IF(J169=0,NA(),ROUND(AF169/J169,PREFERENCES!$D$7))</f>
        <v>#N/A</v>
      </c>
      <c r="M169" s="17" t="e">
        <f t="shared" si="40"/>
        <v>#N/A</v>
      </c>
      <c r="N169" s="14" t="e">
        <f>ROUND(IF($B$6=0,NA(),AF169/$B$6),PREFERENCES!$D$8)</f>
        <v>#N/A</v>
      </c>
      <c r="O169" s="14" t="e">
        <f>ROUND(IF(OR(K169=0,$B$6=0),NA(),$B$6/K169),PREFERENCES!$D$9)</f>
        <v>#N/A</v>
      </c>
      <c r="P169" s="14" t="e">
        <f>ROUND(IF(OR(K169=0,$B$6=0),NA(),$B$6/K169*100),PREFERENCES!$D$10)</f>
        <v>#N/A</v>
      </c>
      <c r="Q169" s="16" t="e">
        <f>IF((AF169*CHARACTERIZE!$I$3)=0,0,CEILING(CHARACTERIZE!$E$3/(AF169*CHARACTERIZE!$I$3),1)*$B$7)</f>
        <v>#N/A</v>
      </c>
      <c r="R169" s="17" t="e">
        <f>ROUND(Q169*E169*AG169/CHARACTERIZE!$M$3/$B$7, PREFERENCES!$D$5)</f>
        <v>#N/A</v>
      </c>
      <c r="S169" s="16" t="e">
        <f>ROUND(Q169*AF169*CHARACTERIZE!$I$3/$B$7,PREFERENCES!$D$6)</f>
        <v>#N/A</v>
      </c>
      <c r="T169" s="18" t="e">
        <f>ROUND(S169/Q169,PREFERENCES!$D$6)</f>
        <v>#N/A</v>
      </c>
      <c r="U169" s="15" t="e">
        <f>IF(R169=0,0,ROUND((AF169*CHARACTERIZE!$I$3)/(E169*AG169/CHARACTERIZE!$M$3),PREFERENCES!$D$7))</f>
        <v>#N/A</v>
      </c>
      <c r="V169" s="19" t="e">
        <f t="shared" si="41"/>
        <v>#N/A</v>
      </c>
      <c r="W169" s="15" t="e">
        <f t="shared" si="26"/>
        <v>#N/A</v>
      </c>
      <c r="X169" s="15" t="e">
        <f t="shared" si="27"/>
        <v>#N/A</v>
      </c>
      <c r="Y169" s="23" t="e">
        <f t="shared" si="39"/>
        <v>#N/A</v>
      </c>
      <c r="Z169" s="15" t="e">
        <f t="shared" si="42"/>
        <v>#N/A</v>
      </c>
      <c r="AA169" s="15" t="e">
        <f t="shared" si="43"/>
        <v>#N/A</v>
      </c>
      <c r="AB169" s="22"/>
      <c r="AC169" s="4"/>
      <c r="AD169" s="3">
        <f t="shared" si="35"/>
        <v>0</v>
      </c>
      <c r="AE169" s="3" t="e">
        <f t="shared" si="44"/>
        <v>#N/A</v>
      </c>
      <c r="AF169" t="e">
        <f t="shared" si="45"/>
        <v>#N/A</v>
      </c>
      <c r="AG169" t="e">
        <f t="shared" si="46"/>
        <v>#N/A</v>
      </c>
    </row>
    <row r="170" spans="4:33">
      <c r="D170">
        <v>167</v>
      </c>
      <c r="E170" s="3">
        <v>6.3</v>
      </c>
      <c r="F170" s="17">
        <f t="shared" si="34"/>
        <v>0</v>
      </c>
      <c r="G170" s="17">
        <f t="shared" si="28"/>
        <v>0</v>
      </c>
      <c r="I170" s="14" t="e">
        <f>IF(AD170=0,NA(),ROUND(AG170,PREFERENCES!$D$4))</f>
        <v>#N/A</v>
      </c>
      <c r="J170" s="14" t="e">
        <f>ROUND(E170*AG170,PREFERENCES!$D$5)</f>
        <v>#N/A</v>
      </c>
      <c r="K170" s="14" t="e">
        <f>IF(AD170=0,NA(),ROUND(AF170,PREFERENCES!$D$6))</f>
        <v>#N/A</v>
      </c>
      <c r="L170" s="14" t="e">
        <f>IF(J170=0,NA(),ROUND(AF170/J170,PREFERENCES!$D$7))</f>
        <v>#N/A</v>
      </c>
      <c r="M170" s="17" t="e">
        <f t="shared" si="40"/>
        <v>#N/A</v>
      </c>
      <c r="N170" s="14" t="e">
        <f>ROUND(IF($B$6=0,NA(),AF170/$B$6),PREFERENCES!$D$8)</f>
        <v>#N/A</v>
      </c>
      <c r="O170" s="14" t="e">
        <f>ROUND(IF(OR(K170=0,$B$6=0),NA(),$B$6/K170),PREFERENCES!$D$9)</f>
        <v>#N/A</v>
      </c>
      <c r="P170" s="14" t="e">
        <f>ROUND(IF(OR(K170=0,$B$6=0),NA(),$B$6/K170*100),PREFERENCES!$D$10)</f>
        <v>#N/A</v>
      </c>
      <c r="Q170" s="16" t="e">
        <f>IF((AF170*CHARACTERIZE!$I$3)=0,0,CEILING(CHARACTERIZE!$E$3/(AF170*CHARACTERIZE!$I$3),1)*$B$7)</f>
        <v>#N/A</v>
      </c>
      <c r="R170" s="17" t="e">
        <f>ROUND(Q170*E170*AG170/CHARACTERIZE!$M$3/$B$7, PREFERENCES!$D$5)</f>
        <v>#N/A</v>
      </c>
      <c r="S170" s="16" t="e">
        <f>ROUND(Q170*AF170*CHARACTERIZE!$I$3/$B$7,PREFERENCES!$D$6)</f>
        <v>#N/A</v>
      </c>
      <c r="T170" s="18" t="e">
        <f>ROUND(S170/Q170,PREFERENCES!$D$6)</f>
        <v>#N/A</v>
      </c>
      <c r="U170" s="15" t="e">
        <f>IF(R170=0,0,ROUND((AF170*CHARACTERIZE!$I$3)/(E170*AG170/CHARACTERIZE!$M$3),PREFERENCES!$D$7))</f>
        <v>#N/A</v>
      </c>
      <c r="V170" s="19" t="e">
        <f t="shared" si="41"/>
        <v>#N/A</v>
      </c>
      <c r="W170" s="15" t="e">
        <f t="shared" si="26"/>
        <v>#N/A</v>
      </c>
      <c r="X170" s="15" t="e">
        <f t="shared" si="27"/>
        <v>#N/A</v>
      </c>
      <c r="Y170" s="23" t="e">
        <f t="shared" si="39"/>
        <v>#N/A</v>
      </c>
      <c r="Z170" s="15" t="e">
        <f t="shared" si="42"/>
        <v>#N/A</v>
      </c>
      <c r="AA170" s="15" t="e">
        <f t="shared" si="43"/>
        <v>#N/A</v>
      </c>
      <c r="AB170" s="22"/>
      <c r="AC170" s="4"/>
      <c r="AD170" s="3">
        <f t="shared" si="35"/>
        <v>0</v>
      </c>
      <c r="AE170" s="3" t="e">
        <f t="shared" si="44"/>
        <v>#N/A</v>
      </c>
      <c r="AF170" t="e">
        <f t="shared" si="45"/>
        <v>#N/A</v>
      </c>
      <c r="AG170" t="e">
        <f t="shared" si="46"/>
        <v>#N/A</v>
      </c>
    </row>
    <row r="171" spans="4:33">
      <c r="D171">
        <v>168</v>
      </c>
      <c r="E171" s="3">
        <v>6.4</v>
      </c>
      <c r="F171" s="17">
        <f t="shared" si="34"/>
        <v>0</v>
      </c>
      <c r="G171" s="17">
        <f t="shared" si="28"/>
        <v>0</v>
      </c>
      <c r="I171" s="14" t="e">
        <f>IF(AD171=0,NA(),ROUND(AG171,PREFERENCES!$D$4))</f>
        <v>#N/A</v>
      </c>
      <c r="J171" s="14" t="e">
        <f>ROUND(E171*AG171,PREFERENCES!$D$5)</f>
        <v>#N/A</v>
      </c>
      <c r="K171" s="14" t="e">
        <f>IF(AD171=0,NA(),ROUND(AF171,PREFERENCES!$D$6))</f>
        <v>#N/A</v>
      </c>
      <c r="L171" s="14" t="e">
        <f>IF(J171=0,NA(),ROUND(AF171/J171,PREFERENCES!$D$7))</f>
        <v>#N/A</v>
      </c>
      <c r="M171" s="17" t="e">
        <f t="shared" si="40"/>
        <v>#N/A</v>
      </c>
      <c r="N171" s="14" t="e">
        <f>ROUND(IF($B$6=0,NA(),AF171/$B$6),PREFERENCES!$D$8)</f>
        <v>#N/A</v>
      </c>
      <c r="O171" s="14" t="e">
        <f>ROUND(IF(OR(K171=0,$B$6=0),NA(),$B$6/K171),PREFERENCES!$D$9)</f>
        <v>#N/A</v>
      </c>
      <c r="P171" s="14" t="e">
        <f>ROUND(IF(OR(K171=0,$B$6=0),NA(),$B$6/K171*100),PREFERENCES!$D$10)</f>
        <v>#N/A</v>
      </c>
      <c r="Q171" s="16" t="e">
        <f>IF((AF171*CHARACTERIZE!$I$3)=0,0,CEILING(CHARACTERIZE!$E$3/(AF171*CHARACTERIZE!$I$3),1)*$B$7)</f>
        <v>#N/A</v>
      </c>
      <c r="R171" s="17" t="e">
        <f>ROUND(Q171*E171*AG171/CHARACTERIZE!$M$3/$B$7, PREFERENCES!$D$5)</f>
        <v>#N/A</v>
      </c>
      <c r="S171" s="16" t="e">
        <f>ROUND(Q171*AF171*CHARACTERIZE!$I$3/$B$7,PREFERENCES!$D$6)</f>
        <v>#N/A</v>
      </c>
      <c r="T171" s="18" t="e">
        <f>ROUND(S171/Q171,PREFERENCES!$D$6)</f>
        <v>#N/A</v>
      </c>
      <c r="U171" s="15" t="e">
        <f>IF(R171=0,0,ROUND((AF171*CHARACTERIZE!$I$3)/(E171*AG171/CHARACTERIZE!$M$3),PREFERENCES!$D$7))</f>
        <v>#N/A</v>
      </c>
      <c r="V171" s="19" t="e">
        <f t="shared" si="41"/>
        <v>#N/A</v>
      </c>
      <c r="W171" s="15" t="e">
        <f t="shared" si="26"/>
        <v>#N/A</v>
      </c>
      <c r="X171" s="15" t="e">
        <f t="shared" si="27"/>
        <v>#N/A</v>
      </c>
      <c r="Y171" s="23" t="e">
        <f t="shared" si="39"/>
        <v>#N/A</v>
      </c>
      <c r="Z171" s="15" t="e">
        <f t="shared" si="42"/>
        <v>#N/A</v>
      </c>
      <c r="AA171" s="15" t="e">
        <f t="shared" si="43"/>
        <v>#N/A</v>
      </c>
      <c r="AB171" s="22"/>
      <c r="AC171" s="4"/>
      <c r="AD171" s="3">
        <f t="shared" si="35"/>
        <v>0</v>
      </c>
      <c r="AE171" s="3" t="e">
        <f t="shared" si="44"/>
        <v>#N/A</v>
      </c>
      <c r="AF171" t="e">
        <f t="shared" si="45"/>
        <v>#N/A</v>
      </c>
      <c r="AG171" t="e">
        <f t="shared" si="46"/>
        <v>#N/A</v>
      </c>
    </row>
    <row r="172" spans="4:33">
      <c r="D172">
        <v>169</v>
      </c>
      <c r="E172" s="3">
        <v>6.5</v>
      </c>
      <c r="F172" s="17">
        <f t="shared" si="34"/>
        <v>0</v>
      </c>
      <c r="G172" s="17">
        <f t="shared" si="28"/>
        <v>0</v>
      </c>
      <c r="I172" s="14" t="e">
        <f>IF(AD172=0,NA(),ROUND(AG172,PREFERENCES!$D$4))</f>
        <v>#N/A</v>
      </c>
      <c r="J172" s="14" t="e">
        <f>ROUND(E172*AG172,PREFERENCES!$D$5)</f>
        <v>#N/A</v>
      </c>
      <c r="K172" s="14" t="e">
        <f>IF(AD172=0,NA(),ROUND(AF172,PREFERENCES!$D$6))</f>
        <v>#N/A</v>
      </c>
      <c r="L172" s="14" t="e">
        <f>IF(J172=0,NA(),ROUND(AF172/J172,PREFERENCES!$D$7))</f>
        <v>#N/A</v>
      </c>
      <c r="M172" s="17" t="e">
        <f t="shared" si="40"/>
        <v>#N/A</v>
      </c>
      <c r="N172" s="14" t="e">
        <f>ROUND(IF($B$6=0,NA(),AF172/$B$6),PREFERENCES!$D$8)</f>
        <v>#N/A</v>
      </c>
      <c r="O172" s="14" t="e">
        <f>ROUND(IF(OR(K172=0,$B$6=0),NA(),$B$6/K172),PREFERENCES!$D$9)</f>
        <v>#N/A</v>
      </c>
      <c r="P172" s="14" t="e">
        <f>ROUND(IF(OR(K172=0,$B$6=0),NA(),$B$6/K172*100),PREFERENCES!$D$10)</f>
        <v>#N/A</v>
      </c>
      <c r="Q172" s="16" t="e">
        <f>IF((AF172*CHARACTERIZE!$I$3)=0,0,CEILING(CHARACTERIZE!$E$3/(AF172*CHARACTERIZE!$I$3),1)*$B$7)</f>
        <v>#N/A</v>
      </c>
      <c r="R172" s="17" t="e">
        <f>ROUND(Q172*E172*AG172/CHARACTERIZE!$M$3/$B$7, PREFERENCES!$D$5)</f>
        <v>#N/A</v>
      </c>
      <c r="S172" s="16" t="e">
        <f>ROUND(Q172*AF172*CHARACTERIZE!$I$3/$B$7,PREFERENCES!$D$6)</f>
        <v>#N/A</v>
      </c>
      <c r="T172" s="18" t="e">
        <f>ROUND(S172/Q172,PREFERENCES!$D$6)</f>
        <v>#N/A</v>
      </c>
      <c r="U172" s="15" t="e">
        <f>IF(R172=0,0,ROUND((AF172*CHARACTERIZE!$I$3)/(E172*AG172/CHARACTERIZE!$M$3),PREFERENCES!$D$7))</f>
        <v>#N/A</v>
      </c>
      <c r="V172" s="19" t="e">
        <f t="shared" si="41"/>
        <v>#N/A</v>
      </c>
      <c r="W172" s="15" t="e">
        <f t="shared" si="26"/>
        <v>#N/A</v>
      </c>
      <c r="X172" s="15" t="e">
        <f t="shared" si="27"/>
        <v>#N/A</v>
      </c>
      <c r="Y172" s="23" t="e">
        <f t="shared" si="39"/>
        <v>#N/A</v>
      </c>
      <c r="Z172" s="15" t="e">
        <f t="shared" si="42"/>
        <v>#N/A</v>
      </c>
      <c r="AA172" s="15" t="e">
        <f t="shared" si="43"/>
        <v>#N/A</v>
      </c>
      <c r="AB172" s="22"/>
      <c r="AC172" s="4"/>
      <c r="AD172" s="3">
        <f t="shared" si="35"/>
        <v>0</v>
      </c>
      <c r="AE172" s="3" t="e">
        <f t="shared" si="44"/>
        <v>#N/A</v>
      </c>
      <c r="AF172" t="e">
        <f t="shared" si="45"/>
        <v>#N/A</v>
      </c>
      <c r="AG172" t="e">
        <f t="shared" si="46"/>
        <v>#N/A</v>
      </c>
    </row>
  </sheetData>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X41"/>
  <sheetViews>
    <sheetView view="pageBreakPreview" topLeftCell="A10" zoomScaleNormal="100" zoomScaleSheetLayoutView="100" workbookViewId="0">
      <selection activeCell="L27" sqref="L27"/>
    </sheetView>
  </sheetViews>
  <sheetFormatPr defaultRowHeight="12.75"/>
  <cols>
    <col min="1" max="1" width="28" style="175" customWidth="1"/>
    <col min="2" max="2" width="2.85546875" style="175" customWidth="1"/>
    <col min="3" max="4" width="9.140625" style="175"/>
    <col min="5" max="5" width="21" style="175" customWidth="1"/>
    <col min="6" max="6" width="40.42578125" style="175" customWidth="1"/>
    <col min="7" max="7" width="18" style="175" customWidth="1"/>
    <col min="8" max="8" width="20.42578125" style="175" customWidth="1"/>
    <col min="9" max="9" width="18.7109375" style="175" customWidth="1"/>
    <col min="10" max="10" width="15.5703125" style="175" customWidth="1"/>
    <col min="11" max="11" width="5" style="175" customWidth="1"/>
    <col min="12" max="12" width="9.140625" style="175"/>
    <col min="13" max="13" width="9.140625" style="175" customWidth="1"/>
    <col min="14" max="14" width="7" style="175" customWidth="1"/>
    <col min="15" max="15" width="20.140625" style="175" customWidth="1"/>
    <col min="16" max="16" width="38" style="175" bestFit="1" customWidth="1"/>
    <col min="17" max="17" width="16.7109375" style="175" customWidth="1"/>
    <col min="18" max="18" width="18.7109375" style="175" customWidth="1"/>
    <col min="19" max="16384" width="9.140625" style="175"/>
  </cols>
  <sheetData>
    <row r="1" spans="1:11" ht="36.75" customHeight="1">
      <c r="C1" s="420" t="s">
        <v>791</v>
      </c>
      <c r="D1" s="420"/>
      <c r="E1" s="420"/>
      <c r="F1" s="420"/>
      <c r="G1" s="420"/>
      <c r="H1" s="420"/>
      <c r="I1" s="420"/>
      <c r="J1" s="420"/>
      <c r="K1" s="420"/>
    </row>
    <row r="2" spans="1:11" ht="22.5" customHeight="1"/>
    <row r="3" spans="1:11">
      <c r="E3" s="282" t="s">
        <v>283</v>
      </c>
      <c r="F3" s="282" t="s">
        <v>2</v>
      </c>
      <c r="G3" s="282" t="s">
        <v>5</v>
      </c>
      <c r="H3" s="282" t="s">
        <v>284</v>
      </c>
    </row>
    <row r="4" spans="1:11">
      <c r="E4" s="288" t="str">
        <f>CHARACTERIZE!C5</f>
        <v>LED 1</v>
      </c>
      <c r="F4" s="283" t="str">
        <f ca="1">IF('EXPORT Table'!$D$6="(none)","",'EXPORT Table'!$D$6)</f>
        <v/>
      </c>
      <c r="G4" s="283" t="str">
        <f>'EXPORT Table'!$D$7</f>
        <v/>
      </c>
      <c r="H4" s="283" t="str">
        <f>INDEX('led1'!$B$40:$B$41,'led1'!B39)&amp;" = "&amp;'EXPORT Table'!$F$7</f>
        <v>Tsp (ºC) = 25</v>
      </c>
    </row>
    <row r="5" spans="1:11">
      <c r="E5" s="289" t="str">
        <f>CHARACTERIZE!H5</f>
        <v>LED 2</v>
      </c>
      <c r="F5" s="285" t="str">
        <f ca="1">IF('EXPORT Table'!$I$6="(none)","",'EXPORT Table'!$I$6)</f>
        <v/>
      </c>
      <c r="G5" s="285" t="str">
        <f>'EXPORT Table'!$I$7</f>
        <v/>
      </c>
      <c r="H5" s="285" t="str">
        <f>INDEX('led2'!$B$40:$B$41,'led2'!B39)&amp;" = "&amp;'EXPORT Table'!$K$7</f>
        <v>Tsp (ºC) = 25</v>
      </c>
    </row>
    <row r="6" spans="1:11">
      <c r="E6" s="290" t="str">
        <f>CHARACTERIZE!M5</f>
        <v>LED 3</v>
      </c>
      <c r="F6" s="287" t="str">
        <f ca="1">IF('EXPORT Table'!$N$6="(none)","",'EXPORT Table'!$N$6)</f>
        <v/>
      </c>
      <c r="G6" s="287" t="str">
        <f>'EXPORT Table'!$N$7</f>
        <v/>
      </c>
      <c r="H6" s="287" t="str">
        <f>INDEX('led3'!$B$40:$B$41,'led3'!B39)&amp;" = "&amp;'EXPORT Table'!$P$7</f>
        <v>Tsp (ºC) = 25</v>
      </c>
    </row>
    <row r="9" spans="1:11">
      <c r="I9" s="282" t="s">
        <v>287</v>
      </c>
    </row>
    <row r="10" spans="1:11">
      <c r="A10" s="177" t="s">
        <v>279</v>
      </c>
      <c r="B10" s="294">
        <v>5</v>
      </c>
      <c r="I10" s="292" t="s">
        <v>288</v>
      </c>
      <c r="J10" s="284">
        <f>CHARACTERIZE!E3</f>
        <v>1200</v>
      </c>
    </row>
    <row r="11" spans="1:11">
      <c r="B11" s="295">
        <v>3</v>
      </c>
      <c r="I11" s="292" t="s">
        <v>289</v>
      </c>
      <c r="J11" s="286">
        <f>CHARACTERIZE!I3</f>
        <v>0.9</v>
      </c>
    </row>
    <row r="12" spans="1:11">
      <c r="I12" s="292" t="s">
        <v>290</v>
      </c>
      <c r="J12" s="286">
        <f>CHARACTERIZE!M3</f>
        <v>1</v>
      </c>
    </row>
    <row r="13" spans="1:11">
      <c r="A13" s="177" t="s">
        <v>280</v>
      </c>
    </row>
    <row r="15" spans="1:11">
      <c r="I15" s="282" t="s">
        <v>792</v>
      </c>
    </row>
    <row r="31" ht="17.25" customHeight="1"/>
    <row r="36" spans="3:24">
      <c r="P36" s="222"/>
      <c r="Q36" s="222"/>
      <c r="R36" s="291"/>
    </row>
    <row r="37" spans="3:24">
      <c r="P37" s="222"/>
      <c r="Q37" s="222"/>
      <c r="R37" s="291"/>
    </row>
    <row r="38" spans="3:24">
      <c r="P38" s="222"/>
      <c r="Q38" s="222"/>
      <c r="R38" s="291"/>
    </row>
    <row r="39" spans="3:24">
      <c r="P39" s="222"/>
      <c r="Q39" s="222"/>
      <c r="R39" s="291"/>
    </row>
    <row r="40" spans="3:24">
      <c r="P40" s="222"/>
      <c r="Q40" s="222"/>
      <c r="R40" s="291"/>
    </row>
    <row r="41" spans="3:24" ht="46.5" customHeight="1">
      <c r="C41" s="419"/>
      <c r="D41" s="419"/>
      <c r="E41" s="419"/>
      <c r="F41" s="419"/>
      <c r="G41" s="419"/>
      <c r="H41" s="419"/>
      <c r="I41" s="272"/>
      <c r="J41" s="272"/>
      <c r="K41" s="272"/>
      <c r="L41" s="272"/>
      <c r="M41" s="272"/>
      <c r="N41" s="272"/>
      <c r="O41" s="272"/>
      <c r="P41" s="272"/>
      <c r="Q41" s="272"/>
      <c r="R41" s="272"/>
      <c r="S41" s="272"/>
      <c r="T41" s="272"/>
      <c r="U41" s="272"/>
      <c r="V41" s="272"/>
      <c r="W41" s="272"/>
      <c r="X41" s="272"/>
    </row>
  </sheetData>
  <mergeCells count="2">
    <mergeCell ref="C41:H41"/>
    <mergeCell ref="C1:K1"/>
  </mergeCells>
  <conditionalFormatting sqref="I9:J12 P36:R40 H35">
    <cfRule type="expression" dxfId="4" priority="2" stopIfTrue="1">
      <formula>#REF!=0</formula>
    </cfRule>
  </conditionalFormatting>
  <conditionalFormatting sqref="I15">
    <cfRule type="expression" dxfId="3" priority="1" stopIfTrue="1">
      <formula>#REF!=0</formula>
    </cfRule>
  </conditionalFormatting>
  <printOptions horizontalCentered="1" verticalCentered="1"/>
  <pageMargins left="0.25" right="0.25" top="0.3" bottom="0.3" header="0.3" footer="0.3"/>
  <pageSetup scale="86" orientation="landscape" r:id="rId1"/>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U47"/>
  <sheetViews>
    <sheetView view="pageBreakPreview" topLeftCell="A16" zoomScaleNormal="80" zoomScaleSheetLayoutView="100" workbookViewId="0">
      <selection activeCell="C47" sqref="C47"/>
    </sheetView>
  </sheetViews>
  <sheetFormatPr defaultRowHeight="12.75"/>
  <cols>
    <col min="1" max="1" width="10.28515625" style="175" customWidth="1"/>
    <col min="2" max="2" width="9.5703125" style="175" customWidth="1"/>
    <col min="3" max="6" width="11.140625" style="175" customWidth="1"/>
    <col min="7" max="7" width="4.28515625" style="175" customWidth="1"/>
    <col min="8" max="11" width="11.140625" style="175" customWidth="1"/>
    <col min="12" max="12" width="4.28515625" style="175" customWidth="1"/>
    <col min="13" max="16" width="11.140625" style="175" customWidth="1"/>
    <col min="17" max="17" width="4.28515625" style="175" customWidth="1"/>
    <col min="18" max="18" width="9.140625" style="175" customWidth="1"/>
    <col min="19" max="16384" width="9.140625" style="175"/>
  </cols>
  <sheetData>
    <row r="1" spans="1:21" ht="44.25" customHeight="1">
      <c r="A1" s="357" t="s">
        <v>793</v>
      </c>
      <c r="H1" s="176"/>
    </row>
    <row r="2" spans="1:21" ht="9" customHeight="1">
      <c r="B2" s="268">
        <f>IF(ISERROR(FIND("SYS",C9&amp;" "&amp;D9&amp;" "&amp;E9&amp;" "&amp;F9)),0,1)</f>
        <v>0</v>
      </c>
    </row>
    <row r="3" spans="1:21">
      <c r="B3" s="302" t="s">
        <v>47</v>
      </c>
      <c r="C3" s="428" t="s">
        <v>29</v>
      </c>
      <c r="D3" s="428"/>
      <c r="E3" s="428"/>
      <c r="F3" s="303">
        <f>CHARACTERIZE!E3</f>
        <v>1200</v>
      </c>
      <c r="G3" s="304"/>
      <c r="H3" s="428" t="s">
        <v>45</v>
      </c>
      <c r="I3" s="428"/>
      <c r="J3" s="428"/>
      <c r="K3" s="305">
        <f>CHARACTERIZE!I3</f>
        <v>0.9</v>
      </c>
      <c r="L3" s="306"/>
      <c r="M3" s="428" t="s">
        <v>46</v>
      </c>
      <c r="N3" s="428"/>
      <c r="O3" s="428"/>
      <c r="P3" s="305">
        <f>CHARACTERIZE!M3</f>
        <v>1</v>
      </c>
      <c r="Q3" s="307"/>
      <c r="R3" s="308"/>
      <c r="S3" s="308"/>
      <c r="T3" s="308"/>
      <c r="U3" s="308"/>
    </row>
    <row r="4" spans="1:21" ht="7.5" customHeight="1" thickBot="1">
      <c r="B4" s="309"/>
      <c r="C4" s="310"/>
      <c r="D4" s="310"/>
      <c r="E4" s="310"/>
      <c r="F4" s="311"/>
      <c r="G4" s="312"/>
      <c r="H4" s="310"/>
      <c r="I4" s="310"/>
      <c r="J4" s="310"/>
      <c r="K4" s="313"/>
      <c r="L4" s="314"/>
      <c r="M4" s="310"/>
      <c r="N4" s="310"/>
      <c r="O4" s="310"/>
      <c r="P4" s="313"/>
      <c r="Q4" s="308"/>
      <c r="R4" s="308"/>
      <c r="S4" s="308"/>
      <c r="T4" s="308"/>
      <c r="U4" s="308"/>
    </row>
    <row r="5" spans="1:21" ht="13.5" thickTop="1">
      <c r="B5" s="429" t="s">
        <v>3</v>
      </c>
      <c r="C5" s="430" t="str">
        <f>CHARACTERIZE!C5</f>
        <v>LED 1</v>
      </c>
      <c r="D5" s="431"/>
      <c r="E5" s="431"/>
      <c r="F5" s="432"/>
      <c r="G5" s="315"/>
      <c r="H5" s="433" t="str">
        <f>CHARACTERIZE!H5</f>
        <v>LED 2</v>
      </c>
      <c r="I5" s="434"/>
      <c r="J5" s="434"/>
      <c r="K5" s="435"/>
      <c r="L5" s="316"/>
      <c r="M5" s="436" t="str">
        <f>CHARACTERIZE!M5</f>
        <v>LED 3</v>
      </c>
      <c r="N5" s="437"/>
      <c r="O5" s="437"/>
      <c r="P5" s="438"/>
      <c r="Q5" s="317"/>
      <c r="R5" s="308"/>
      <c r="S5" s="308"/>
      <c r="T5" s="308"/>
      <c r="U5" s="308"/>
    </row>
    <row r="6" spans="1:21" ht="19.5" customHeight="1">
      <c r="B6" s="429"/>
      <c r="C6" s="318" t="s">
        <v>2</v>
      </c>
      <c r="D6" s="422" t="str">
        <f ca="1">INDEX(Lookups!$D$2:$D$2000,CHARACTERIZE!$D$6)&amp;IF(CHARACTERIZE!$F$9=1,""," "&amp;INDEX(Lookups!$X$2:$X$201,CHARACTERIZE!$F$9))</f>
        <v>(none)</v>
      </c>
      <c r="E6" s="422"/>
      <c r="F6" s="423"/>
      <c r="G6" s="319"/>
      <c r="H6" s="320" t="s">
        <v>2</v>
      </c>
      <c r="I6" s="424" t="str">
        <f ca="1">INDEX(Lookups!$D$2:$D$2000,CHARACTERIZE!$I$6)&amp;IF(CHARACTERIZE!$K$9=1,""," "&amp;INDEX(Lookups!$X$2:$X$201,CHARACTERIZE!$K$9))</f>
        <v>(none)</v>
      </c>
      <c r="J6" s="424"/>
      <c r="K6" s="425"/>
      <c r="L6" s="319"/>
      <c r="M6" s="321" t="s">
        <v>2</v>
      </c>
      <c r="N6" s="426" t="str">
        <f ca="1">INDEX(Lookups!$D$2:$D$2000,CHARACTERIZE!$N$6)&amp;IF(CHARACTERIZE!$P$9=1,""," "&amp;INDEX(Lookups!$X$2:$X$201,CHARACTERIZE!$P$9))</f>
        <v>(none)</v>
      </c>
      <c r="O6" s="426"/>
      <c r="P6" s="427"/>
      <c r="Q6" s="317"/>
      <c r="R6" s="308"/>
      <c r="S6" s="308"/>
      <c r="T6" s="308"/>
      <c r="U6" s="308"/>
    </row>
    <row r="7" spans="1:21" ht="18" customHeight="1">
      <c r="B7" s="429"/>
      <c r="C7" s="318" t="s">
        <v>5</v>
      </c>
      <c r="D7" s="336" t="str">
        <f>IF(INDEX(temp!$C$3:$C$47,CHARACTERIZE!$D$7)=CHARACTERIZE!$F$7,INDEX(temp!$D$3:$D$47,CHARACTERIZE!$D$7),"Manual: "&amp;CHARACTERIZE!$F$7)</f>
        <v/>
      </c>
      <c r="E7" s="322" t="str">
        <f>INDEX('led1'!$B$40:$B$41,'led1'!B39)</f>
        <v>Tsp (ºC)</v>
      </c>
      <c r="F7" s="337">
        <f>CHARACTERIZE!$F$8</f>
        <v>25</v>
      </c>
      <c r="G7" s="319"/>
      <c r="H7" s="320" t="s">
        <v>5</v>
      </c>
      <c r="I7" s="339" t="str">
        <f>IF(INDEX(temp!$G$3:$G$47,CHARACTERIZE!$I$7)=CHARACTERIZE!$K$7,INDEX(temp!$H$3:$H$47,CHARACTERIZE!$I$7),"Manual: "&amp;CHARACTERIZE!$K$7)</f>
        <v/>
      </c>
      <c r="J7" s="323" t="str">
        <f>INDEX('led2'!$B$40:$B$41,'led2'!B39)</f>
        <v>Tsp (ºC)</v>
      </c>
      <c r="K7" s="340">
        <f>CHARACTERIZE!$K$8</f>
        <v>25</v>
      </c>
      <c r="L7" s="319"/>
      <c r="M7" s="321" t="s">
        <v>5</v>
      </c>
      <c r="N7" s="344" t="str">
        <f>IF(INDEX(temp!$K$3:$K$47,CHARACTERIZE!$N$7)=CHARACTERIZE!$P$7,INDEX(temp!$L$3:$L$47,CHARACTERIZE!$N$7),"Manual: "&amp;CHARACTERIZE!$P$7)</f>
        <v/>
      </c>
      <c r="O7" s="324" t="str">
        <f>INDEX('led3'!$B$40:$B$41,'led3'!B39)</f>
        <v>Tsp (ºC)</v>
      </c>
      <c r="P7" s="343">
        <f>CHARACTERIZE!$P$8</f>
        <v>25</v>
      </c>
      <c r="Q7" s="317"/>
      <c r="R7" s="308"/>
      <c r="S7" s="308"/>
      <c r="T7" s="308"/>
      <c r="U7" s="308"/>
    </row>
    <row r="8" spans="1:21" ht="18" customHeight="1" thickBot="1">
      <c r="B8" s="429"/>
      <c r="C8" s="325" t="s">
        <v>12</v>
      </c>
      <c r="D8" s="338">
        <f>CHARACTERIZE!D8</f>
        <v>0</v>
      </c>
      <c r="E8" s="326"/>
      <c r="F8" s="326"/>
      <c r="G8" s="327"/>
      <c r="H8" s="328" t="s">
        <v>12</v>
      </c>
      <c r="I8" s="341">
        <f>CHARACTERIZE!I8</f>
        <v>0</v>
      </c>
      <c r="J8" s="329"/>
      <c r="K8" s="329"/>
      <c r="L8" s="327"/>
      <c r="M8" s="330" t="s">
        <v>12</v>
      </c>
      <c r="N8" s="342">
        <f>CHARACTERIZE!N8</f>
        <v>0</v>
      </c>
      <c r="O8" s="331"/>
      <c r="P8" s="332"/>
      <c r="Q8" s="317"/>
      <c r="R8" s="308"/>
      <c r="S8" s="308"/>
      <c r="T8" s="308"/>
      <c r="U8" s="308"/>
    </row>
    <row r="9" spans="1:21">
      <c r="B9" s="429"/>
      <c r="C9" s="333" t="str">
        <f>CHARACTERIZE!C10</f>
        <v/>
      </c>
      <c r="D9" s="345" t="str">
        <f>CHARACTERIZE!D10</f>
        <v/>
      </c>
      <c r="E9" s="345" t="str">
        <f>CHARACTERIZE!E10</f>
        <v/>
      </c>
      <c r="F9" s="346" t="str">
        <f>CHARACTERIZE!F10</f>
        <v/>
      </c>
      <c r="G9" s="327"/>
      <c r="H9" s="334" t="str">
        <f>CHARACTERIZE!H10</f>
        <v/>
      </c>
      <c r="I9" s="347" t="str">
        <f>CHARACTERIZE!I10</f>
        <v/>
      </c>
      <c r="J9" s="347" t="str">
        <f>CHARACTERIZE!J10</f>
        <v/>
      </c>
      <c r="K9" s="348" t="str">
        <f>CHARACTERIZE!K10</f>
        <v/>
      </c>
      <c r="L9" s="327"/>
      <c r="M9" s="335" t="str">
        <f>CHARACTERIZE!M10</f>
        <v/>
      </c>
      <c r="N9" s="349" t="str">
        <f>CHARACTERIZE!N10</f>
        <v/>
      </c>
      <c r="O9" s="349" t="str">
        <f>CHARACTERIZE!O10</f>
        <v/>
      </c>
      <c r="P9" s="350" t="str">
        <f>CHARACTERIZE!P10</f>
        <v/>
      </c>
      <c r="Q9" s="317"/>
      <c r="R9" s="308"/>
      <c r="S9" s="308"/>
      <c r="T9" s="308"/>
      <c r="U9" s="308"/>
    </row>
    <row r="10" spans="1:21" ht="14.25">
      <c r="B10" s="396">
        <f>CHARACTERIZE!B11</f>
        <v>0.15</v>
      </c>
      <c r="C10" s="297" t="e">
        <f>CHARACTERIZE!C11</f>
        <v>#N/A</v>
      </c>
      <c r="D10" s="351" t="e">
        <f>CHARACTERIZE!D11</f>
        <v>#N/A</v>
      </c>
      <c r="E10" s="351" t="e">
        <f>CHARACTERIZE!E11</f>
        <v>#N/A</v>
      </c>
      <c r="F10" s="352" t="e">
        <f>CHARACTERIZE!F11</f>
        <v>#N/A</v>
      </c>
      <c r="G10" s="298"/>
      <c r="H10" s="297" t="e">
        <f>CHARACTERIZE!H11</f>
        <v>#N/A</v>
      </c>
      <c r="I10" s="351" t="e">
        <f>CHARACTERIZE!I11</f>
        <v>#N/A</v>
      </c>
      <c r="J10" s="351" t="e">
        <f>CHARACTERIZE!J11</f>
        <v>#N/A</v>
      </c>
      <c r="K10" s="352" t="e">
        <f>CHARACTERIZE!K11</f>
        <v>#N/A</v>
      </c>
      <c r="L10" s="298"/>
      <c r="M10" s="297" t="e">
        <f>CHARACTERIZE!M11</f>
        <v>#N/A</v>
      </c>
      <c r="N10" s="351" t="e">
        <f>CHARACTERIZE!N11</f>
        <v>#N/A</v>
      </c>
      <c r="O10" s="351" t="e">
        <f>CHARACTERIZE!O11</f>
        <v>#N/A</v>
      </c>
      <c r="P10" s="352" t="e">
        <f>CHARACTERIZE!P11</f>
        <v>#N/A</v>
      </c>
      <c r="Q10" s="298"/>
      <c r="R10" s="308"/>
      <c r="S10" s="308"/>
      <c r="T10" s="308"/>
      <c r="U10" s="308"/>
    </row>
    <row r="11" spans="1:21" ht="14.25">
      <c r="B11" s="397">
        <f>CHARACTERIZE!B12</f>
        <v>0.2</v>
      </c>
      <c r="C11" s="299" t="e">
        <f>CHARACTERIZE!C12</f>
        <v>#N/A</v>
      </c>
      <c r="D11" s="353" t="e">
        <f>CHARACTERIZE!D12</f>
        <v>#N/A</v>
      </c>
      <c r="E11" s="353" t="e">
        <f>CHARACTERIZE!E12</f>
        <v>#N/A</v>
      </c>
      <c r="F11" s="354" t="e">
        <f>CHARACTERIZE!F12</f>
        <v>#N/A</v>
      </c>
      <c r="G11" s="300"/>
      <c r="H11" s="299" t="e">
        <f>CHARACTERIZE!H12</f>
        <v>#N/A</v>
      </c>
      <c r="I11" s="353" t="e">
        <f>CHARACTERIZE!I12</f>
        <v>#N/A</v>
      </c>
      <c r="J11" s="353" t="e">
        <f>CHARACTERIZE!J12</f>
        <v>#N/A</v>
      </c>
      <c r="K11" s="354" t="e">
        <f>CHARACTERIZE!K12</f>
        <v>#N/A</v>
      </c>
      <c r="L11" s="300"/>
      <c r="M11" s="299" t="e">
        <f>CHARACTERIZE!M12</f>
        <v>#N/A</v>
      </c>
      <c r="N11" s="353" t="e">
        <f>CHARACTERIZE!N12</f>
        <v>#N/A</v>
      </c>
      <c r="O11" s="353" t="e">
        <f>CHARACTERIZE!O12</f>
        <v>#N/A</v>
      </c>
      <c r="P11" s="354" t="e">
        <f>CHARACTERIZE!P12</f>
        <v>#N/A</v>
      </c>
      <c r="Q11" s="300"/>
      <c r="R11" s="308"/>
      <c r="S11" s="308"/>
      <c r="T11" s="308"/>
      <c r="U11" s="308"/>
    </row>
    <row r="12" spans="1:21" ht="14.25">
      <c r="B12" s="396">
        <f>CHARACTERIZE!B13</f>
        <v>0.25</v>
      </c>
      <c r="C12" s="297" t="e">
        <f>CHARACTERIZE!C13</f>
        <v>#N/A</v>
      </c>
      <c r="D12" s="351" t="e">
        <f>CHARACTERIZE!D13</f>
        <v>#N/A</v>
      </c>
      <c r="E12" s="351" t="e">
        <f>CHARACTERIZE!E13</f>
        <v>#N/A</v>
      </c>
      <c r="F12" s="352" t="e">
        <f>CHARACTERIZE!F13</f>
        <v>#N/A</v>
      </c>
      <c r="G12" s="298"/>
      <c r="H12" s="297" t="e">
        <f>CHARACTERIZE!H13</f>
        <v>#N/A</v>
      </c>
      <c r="I12" s="351" t="e">
        <f>CHARACTERIZE!I13</f>
        <v>#N/A</v>
      </c>
      <c r="J12" s="351" t="e">
        <f>CHARACTERIZE!J13</f>
        <v>#N/A</v>
      </c>
      <c r="K12" s="352" t="e">
        <f>CHARACTERIZE!K13</f>
        <v>#N/A</v>
      </c>
      <c r="L12" s="298"/>
      <c r="M12" s="297" t="e">
        <f>CHARACTERIZE!M13</f>
        <v>#N/A</v>
      </c>
      <c r="N12" s="351" t="e">
        <f>CHARACTERIZE!N13</f>
        <v>#N/A</v>
      </c>
      <c r="O12" s="351" t="e">
        <f>CHARACTERIZE!O13</f>
        <v>#N/A</v>
      </c>
      <c r="P12" s="352" t="e">
        <f>CHARACTERIZE!P13</f>
        <v>#N/A</v>
      </c>
      <c r="Q12" s="298"/>
      <c r="R12" s="308"/>
      <c r="S12" s="308"/>
      <c r="T12" s="308"/>
      <c r="U12" s="308"/>
    </row>
    <row r="13" spans="1:21" ht="14.25">
      <c r="B13" s="397">
        <f>CHARACTERIZE!B14</f>
        <v>0.3</v>
      </c>
      <c r="C13" s="299" t="e">
        <f>CHARACTERIZE!C14</f>
        <v>#N/A</v>
      </c>
      <c r="D13" s="353" t="e">
        <f>CHARACTERIZE!D14</f>
        <v>#N/A</v>
      </c>
      <c r="E13" s="353" t="e">
        <f>CHARACTERIZE!E14</f>
        <v>#N/A</v>
      </c>
      <c r="F13" s="354" t="e">
        <f>CHARACTERIZE!F14</f>
        <v>#N/A</v>
      </c>
      <c r="G13" s="300"/>
      <c r="H13" s="299" t="e">
        <f>CHARACTERIZE!H14</f>
        <v>#N/A</v>
      </c>
      <c r="I13" s="353" t="e">
        <f>CHARACTERIZE!I14</f>
        <v>#N/A</v>
      </c>
      <c r="J13" s="353" t="e">
        <f>CHARACTERIZE!J14</f>
        <v>#N/A</v>
      </c>
      <c r="K13" s="354" t="e">
        <f>CHARACTERIZE!K14</f>
        <v>#N/A</v>
      </c>
      <c r="L13" s="300"/>
      <c r="M13" s="299" t="e">
        <f>CHARACTERIZE!M14</f>
        <v>#N/A</v>
      </c>
      <c r="N13" s="353" t="e">
        <f>CHARACTERIZE!N14</f>
        <v>#N/A</v>
      </c>
      <c r="O13" s="353" t="e">
        <f>CHARACTERIZE!O14</f>
        <v>#N/A</v>
      </c>
      <c r="P13" s="354" t="e">
        <f>CHARACTERIZE!P14</f>
        <v>#N/A</v>
      </c>
      <c r="Q13" s="300"/>
      <c r="R13" s="308"/>
      <c r="S13" s="308"/>
      <c r="T13" s="308"/>
      <c r="U13" s="308"/>
    </row>
    <row r="14" spans="1:21" ht="14.25">
      <c r="B14" s="396">
        <f>CHARACTERIZE!B15</f>
        <v>0.35</v>
      </c>
      <c r="C14" s="297" t="e">
        <f>CHARACTERIZE!C15</f>
        <v>#N/A</v>
      </c>
      <c r="D14" s="351" t="e">
        <f>CHARACTERIZE!D15</f>
        <v>#N/A</v>
      </c>
      <c r="E14" s="351" t="e">
        <f>CHARACTERIZE!E15</f>
        <v>#N/A</v>
      </c>
      <c r="F14" s="352" t="e">
        <f>CHARACTERIZE!F15</f>
        <v>#N/A</v>
      </c>
      <c r="G14" s="298"/>
      <c r="H14" s="297" t="e">
        <f>CHARACTERIZE!H15</f>
        <v>#N/A</v>
      </c>
      <c r="I14" s="351" t="e">
        <f>CHARACTERIZE!I15</f>
        <v>#N/A</v>
      </c>
      <c r="J14" s="351" t="e">
        <f>CHARACTERIZE!J15</f>
        <v>#N/A</v>
      </c>
      <c r="K14" s="352" t="e">
        <f>CHARACTERIZE!K15</f>
        <v>#N/A</v>
      </c>
      <c r="L14" s="298"/>
      <c r="M14" s="297" t="e">
        <f>CHARACTERIZE!M15</f>
        <v>#N/A</v>
      </c>
      <c r="N14" s="351" t="e">
        <f>CHARACTERIZE!N15</f>
        <v>#N/A</v>
      </c>
      <c r="O14" s="351" t="e">
        <f>CHARACTERIZE!O15</f>
        <v>#N/A</v>
      </c>
      <c r="P14" s="352" t="e">
        <f>CHARACTERIZE!P15</f>
        <v>#N/A</v>
      </c>
      <c r="Q14" s="298"/>
      <c r="R14" s="308"/>
      <c r="S14" s="308"/>
      <c r="T14" s="308"/>
      <c r="U14" s="308"/>
    </row>
    <row r="15" spans="1:21" ht="14.25">
      <c r="B15" s="397">
        <f>CHARACTERIZE!B16</f>
        <v>0.4</v>
      </c>
      <c r="C15" s="299" t="e">
        <f>CHARACTERIZE!C16</f>
        <v>#N/A</v>
      </c>
      <c r="D15" s="353" t="e">
        <f>CHARACTERIZE!D16</f>
        <v>#N/A</v>
      </c>
      <c r="E15" s="353" t="e">
        <f>CHARACTERIZE!E16</f>
        <v>#N/A</v>
      </c>
      <c r="F15" s="354" t="e">
        <f>CHARACTERIZE!F16</f>
        <v>#N/A</v>
      </c>
      <c r="G15" s="300"/>
      <c r="H15" s="299" t="e">
        <f>CHARACTERIZE!H16</f>
        <v>#N/A</v>
      </c>
      <c r="I15" s="353" t="e">
        <f>CHARACTERIZE!I16</f>
        <v>#N/A</v>
      </c>
      <c r="J15" s="353" t="e">
        <f>CHARACTERIZE!J16</f>
        <v>#N/A</v>
      </c>
      <c r="K15" s="354" t="e">
        <f>CHARACTERIZE!K16</f>
        <v>#N/A</v>
      </c>
      <c r="L15" s="300"/>
      <c r="M15" s="299" t="e">
        <f>CHARACTERIZE!M16</f>
        <v>#N/A</v>
      </c>
      <c r="N15" s="353" t="e">
        <f>CHARACTERIZE!N16</f>
        <v>#N/A</v>
      </c>
      <c r="O15" s="353" t="e">
        <f>CHARACTERIZE!O16</f>
        <v>#N/A</v>
      </c>
      <c r="P15" s="354" t="e">
        <f>CHARACTERIZE!P16</f>
        <v>#N/A</v>
      </c>
      <c r="Q15" s="300"/>
      <c r="R15" s="308"/>
      <c r="S15" s="308"/>
      <c r="T15" s="308"/>
      <c r="U15" s="308"/>
    </row>
    <row r="16" spans="1:21" ht="14.25">
      <c r="B16" s="396">
        <f>CHARACTERIZE!B17</f>
        <v>0.45</v>
      </c>
      <c r="C16" s="297" t="e">
        <f>CHARACTERIZE!C17</f>
        <v>#N/A</v>
      </c>
      <c r="D16" s="351" t="e">
        <f>CHARACTERIZE!D17</f>
        <v>#N/A</v>
      </c>
      <c r="E16" s="351" t="e">
        <f>CHARACTERIZE!E17</f>
        <v>#N/A</v>
      </c>
      <c r="F16" s="352" t="e">
        <f>CHARACTERIZE!F17</f>
        <v>#N/A</v>
      </c>
      <c r="G16" s="298"/>
      <c r="H16" s="297" t="e">
        <f>CHARACTERIZE!H17</f>
        <v>#N/A</v>
      </c>
      <c r="I16" s="351" t="e">
        <f>CHARACTERIZE!I17</f>
        <v>#N/A</v>
      </c>
      <c r="J16" s="351" t="e">
        <f>CHARACTERIZE!J17</f>
        <v>#N/A</v>
      </c>
      <c r="K16" s="352" t="e">
        <f>CHARACTERIZE!K17</f>
        <v>#N/A</v>
      </c>
      <c r="L16" s="298"/>
      <c r="M16" s="297" t="e">
        <f>CHARACTERIZE!M17</f>
        <v>#N/A</v>
      </c>
      <c r="N16" s="351" t="e">
        <f>CHARACTERIZE!N17</f>
        <v>#N/A</v>
      </c>
      <c r="O16" s="351" t="e">
        <f>CHARACTERIZE!O17</f>
        <v>#N/A</v>
      </c>
      <c r="P16" s="352" t="e">
        <f>CHARACTERIZE!P17</f>
        <v>#N/A</v>
      </c>
      <c r="Q16" s="298"/>
      <c r="R16" s="308"/>
      <c r="S16" s="308"/>
      <c r="T16" s="308"/>
      <c r="U16" s="308"/>
    </row>
    <row r="17" spans="2:21" ht="14.25">
      <c r="B17" s="397">
        <f>CHARACTERIZE!B18</f>
        <v>0.5</v>
      </c>
      <c r="C17" s="299" t="e">
        <f>CHARACTERIZE!C18</f>
        <v>#N/A</v>
      </c>
      <c r="D17" s="353" t="e">
        <f>CHARACTERIZE!D18</f>
        <v>#N/A</v>
      </c>
      <c r="E17" s="353" t="e">
        <f>CHARACTERIZE!E18</f>
        <v>#N/A</v>
      </c>
      <c r="F17" s="354" t="e">
        <f>CHARACTERIZE!F18</f>
        <v>#N/A</v>
      </c>
      <c r="G17" s="300"/>
      <c r="H17" s="299" t="e">
        <f>CHARACTERIZE!H18</f>
        <v>#N/A</v>
      </c>
      <c r="I17" s="353" t="e">
        <f>CHARACTERIZE!I18</f>
        <v>#N/A</v>
      </c>
      <c r="J17" s="353" t="e">
        <f>CHARACTERIZE!J18</f>
        <v>#N/A</v>
      </c>
      <c r="K17" s="354" t="e">
        <f>CHARACTERIZE!K18</f>
        <v>#N/A</v>
      </c>
      <c r="L17" s="300"/>
      <c r="M17" s="299" t="e">
        <f>CHARACTERIZE!M18</f>
        <v>#N/A</v>
      </c>
      <c r="N17" s="353" t="e">
        <f>CHARACTERIZE!N18</f>
        <v>#N/A</v>
      </c>
      <c r="O17" s="353" t="e">
        <f>CHARACTERIZE!O18</f>
        <v>#N/A</v>
      </c>
      <c r="P17" s="354" t="e">
        <f>CHARACTERIZE!P18</f>
        <v>#N/A</v>
      </c>
      <c r="Q17" s="300"/>
      <c r="R17" s="308"/>
      <c r="S17" s="308"/>
      <c r="T17" s="308"/>
      <c r="U17" s="308"/>
    </row>
    <row r="18" spans="2:21" ht="14.25">
      <c r="B18" s="396">
        <f>CHARACTERIZE!B19</f>
        <v>0.55000000000000004</v>
      </c>
      <c r="C18" s="297" t="e">
        <f>CHARACTERIZE!C19</f>
        <v>#N/A</v>
      </c>
      <c r="D18" s="351" t="e">
        <f>CHARACTERIZE!D19</f>
        <v>#N/A</v>
      </c>
      <c r="E18" s="351" t="e">
        <f>CHARACTERIZE!E19</f>
        <v>#N/A</v>
      </c>
      <c r="F18" s="352" t="e">
        <f>CHARACTERIZE!F19</f>
        <v>#N/A</v>
      </c>
      <c r="G18" s="298"/>
      <c r="H18" s="297" t="e">
        <f>CHARACTERIZE!H19</f>
        <v>#N/A</v>
      </c>
      <c r="I18" s="351" t="e">
        <f>CHARACTERIZE!I19</f>
        <v>#N/A</v>
      </c>
      <c r="J18" s="351" t="e">
        <f>CHARACTERIZE!J19</f>
        <v>#N/A</v>
      </c>
      <c r="K18" s="352" t="e">
        <f>CHARACTERIZE!K19</f>
        <v>#N/A</v>
      </c>
      <c r="L18" s="298"/>
      <c r="M18" s="297" t="e">
        <f>CHARACTERIZE!M19</f>
        <v>#N/A</v>
      </c>
      <c r="N18" s="351" t="e">
        <f>CHARACTERIZE!N19</f>
        <v>#N/A</v>
      </c>
      <c r="O18" s="351" t="e">
        <f>CHARACTERIZE!O19</f>
        <v>#N/A</v>
      </c>
      <c r="P18" s="352" t="e">
        <f>CHARACTERIZE!P19</f>
        <v>#N/A</v>
      </c>
      <c r="Q18" s="298"/>
      <c r="R18" s="308"/>
      <c r="S18" s="308"/>
      <c r="T18" s="308"/>
      <c r="U18" s="308"/>
    </row>
    <row r="19" spans="2:21" ht="14.25">
      <c r="B19" s="397">
        <f>CHARACTERIZE!B20</f>
        <v>0.6</v>
      </c>
      <c r="C19" s="299" t="e">
        <f>CHARACTERIZE!C20</f>
        <v>#N/A</v>
      </c>
      <c r="D19" s="353" t="e">
        <f>CHARACTERIZE!D20</f>
        <v>#N/A</v>
      </c>
      <c r="E19" s="353" t="e">
        <f>CHARACTERIZE!E20</f>
        <v>#N/A</v>
      </c>
      <c r="F19" s="354" t="e">
        <f>CHARACTERIZE!F20</f>
        <v>#N/A</v>
      </c>
      <c r="G19" s="300"/>
      <c r="H19" s="299" t="e">
        <f>CHARACTERIZE!H20</f>
        <v>#N/A</v>
      </c>
      <c r="I19" s="353" t="e">
        <f>CHARACTERIZE!I20</f>
        <v>#N/A</v>
      </c>
      <c r="J19" s="353" t="e">
        <f>CHARACTERIZE!J20</f>
        <v>#N/A</v>
      </c>
      <c r="K19" s="354" t="e">
        <f>CHARACTERIZE!K20</f>
        <v>#N/A</v>
      </c>
      <c r="L19" s="300"/>
      <c r="M19" s="299" t="e">
        <f>CHARACTERIZE!M20</f>
        <v>#N/A</v>
      </c>
      <c r="N19" s="353" t="e">
        <f>CHARACTERIZE!N20</f>
        <v>#N/A</v>
      </c>
      <c r="O19" s="353" t="e">
        <f>CHARACTERIZE!O20</f>
        <v>#N/A</v>
      </c>
      <c r="P19" s="354" t="e">
        <f>CHARACTERIZE!P20</f>
        <v>#N/A</v>
      </c>
      <c r="Q19" s="300"/>
      <c r="R19" s="308"/>
      <c r="S19" s="308"/>
      <c r="T19" s="308"/>
      <c r="U19" s="308"/>
    </row>
    <row r="20" spans="2:21" ht="14.25">
      <c r="B20" s="396">
        <f>CHARACTERIZE!B21</f>
        <v>0.65</v>
      </c>
      <c r="C20" s="297" t="e">
        <f>CHARACTERIZE!C21</f>
        <v>#N/A</v>
      </c>
      <c r="D20" s="351" t="e">
        <f>CHARACTERIZE!D21</f>
        <v>#N/A</v>
      </c>
      <c r="E20" s="351" t="e">
        <f>CHARACTERIZE!E21</f>
        <v>#N/A</v>
      </c>
      <c r="F20" s="352" t="e">
        <f>CHARACTERIZE!F21</f>
        <v>#N/A</v>
      </c>
      <c r="G20" s="298"/>
      <c r="H20" s="297" t="e">
        <f>CHARACTERIZE!H21</f>
        <v>#N/A</v>
      </c>
      <c r="I20" s="351" t="e">
        <f>CHARACTERIZE!I21</f>
        <v>#N/A</v>
      </c>
      <c r="J20" s="351" t="e">
        <f>CHARACTERIZE!J21</f>
        <v>#N/A</v>
      </c>
      <c r="K20" s="352" t="e">
        <f>CHARACTERIZE!K21</f>
        <v>#N/A</v>
      </c>
      <c r="L20" s="298"/>
      <c r="M20" s="297" t="e">
        <f>CHARACTERIZE!M21</f>
        <v>#N/A</v>
      </c>
      <c r="N20" s="351" t="e">
        <f>CHARACTERIZE!N21</f>
        <v>#N/A</v>
      </c>
      <c r="O20" s="351" t="e">
        <f>CHARACTERIZE!O21</f>
        <v>#N/A</v>
      </c>
      <c r="P20" s="352" t="e">
        <f>CHARACTERIZE!P21</f>
        <v>#N/A</v>
      </c>
      <c r="Q20" s="298"/>
      <c r="R20" s="308"/>
      <c r="S20" s="308"/>
      <c r="T20" s="308"/>
      <c r="U20" s="308"/>
    </row>
    <row r="21" spans="2:21" ht="14.25">
      <c r="B21" s="397">
        <f>CHARACTERIZE!B22</f>
        <v>0.7</v>
      </c>
      <c r="C21" s="299" t="e">
        <f>CHARACTERIZE!C22</f>
        <v>#N/A</v>
      </c>
      <c r="D21" s="353" t="e">
        <f>CHARACTERIZE!D22</f>
        <v>#N/A</v>
      </c>
      <c r="E21" s="353" t="e">
        <f>CHARACTERIZE!E22</f>
        <v>#N/A</v>
      </c>
      <c r="F21" s="354" t="e">
        <f>CHARACTERIZE!F22</f>
        <v>#N/A</v>
      </c>
      <c r="G21" s="300"/>
      <c r="H21" s="299" t="e">
        <f>CHARACTERIZE!H22</f>
        <v>#N/A</v>
      </c>
      <c r="I21" s="353" t="e">
        <f>CHARACTERIZE!I22</f>
        <v>#N/A</v>
      </c>
      <c r="J21" s="353" t="e">
        <f>CHARACTERIZE!J22</f>
        <v>#N/A</v>
      </c>
      <c r="K21" s="354" t="e">
        <f>CHARACTERIZE!K22</f>
        <v>#N/A</v>
      </c>
      <c r="L21" s="300"/>
      <c r="M21" s="299" t="e">
        <f>CHARACTERIZE!M22</f>
        <v>#N/A</v>
      </c>
      <c r="N21" s="353" t="e">
        <f>CHARACTERIZE!N22</f>
        <v>#N/A</v>
      </c>
      <c r="O21" s="353" t="e">
        <f>CHARACTERIZE!O22</f>
        <v>#N/A</v>
      </c>
      <c r="P21" s="354" t="e">
        <f>CHARACTERIZE!P22</f>
        <v>#N/A</v>
      </c>
      <c r="Q21" s="300"/>
      <c r="R21" s="308"/>
      <c r="S21" s="308"/>
      <c r="T21" s="308"/>
      <c r="U21" s="308"/>
    </row>
    <row r="22" spans="2:21" ht="14.25">
      <c r="B22" s="396">
        <f>CHARACTERIZE!B23</f>
        <v>0.75</v>
      </c>
      <c r="C22" s="297" t="e">
        <f>CHARACTERIZE!C23</f>
        <v>#N/A</v>
      </c>
      <c r="D22" s="351" t="e">
        <f>CHARACTERIZE!D23</f>
        <v>#N/A</v>
      </c>
      <c r="E22" s="351" t="e">
        <f>CHARACTERIZE!E23</f>
        <v>#N/A</v>
      </c>
      <c r="F22" s="352" t="e">
        <f>CHARACTERIZE!F23</f>
        <v>#N/A</v>
      </c>
      <c r="G22" s="298"/>
      <c r="H22" s="297" t="e">
        <f>CHARACTERIZE!H23</f>
        <v>#N/A</v>
      </c>
      <c r="I22" s="351" t="e">
        <f>CHARACTERIZE!I23</f>
        <v>#N/A</v>
      </c>
      <c r="J22" s="351" t="e">
        <f>CHARACTERIZE!J23</f>
        <v>#N/A</v>
      </c>
      <c r="K22" s="352" t="e">
        <f>CHARACTERIZE!K23</f>
        <v>#N/A</v>
      </c>
      <c r="L22" s="298"/>
      <c r="M22" s="297" t="e">
        <f>CHARACTERIZE!M23</f>
        <v>#N/A</v>
      </c>
      <c r="N22" s="351" t="e">
        <f>CHARACTERIZE!N23</f>
        <v>#N/A</v>
      </c>
      <c r="O22" s="351" t="e">
        <f>CHARACTERIZE!O23</f>
        <v>#N/A</v>
      </c>
      <c r="P22" s="352" t="e">
        <f>CHARACTERIZE!P23</f>
        <v>#N/A</v>
      </c>
      <c r="Q22" s="298"/>
      <c r="R22" s="308"/>
      <c r="S22" s="308"/>
      <c r="T22" s="308"/>
      <c r="U22" s="308"/>
    </row>
    <row r="23" spans="2:21" ht="14.25">
      <c r="B23" s="397">
        <f>CHARACTERIZE!B24</f>
        <v>0.8</v>
      </c>
      <c r="C23" s="299" t="e">
        <f>CHARACTERIZE!C24</f>
        <v>#N/A</v>
      </c>
      <c r="D23" s="353" t="e">
        <f>CHARACTERIZE!D24</f>
        <v>#N/A</v>
      </c>
      <c r="E23" s="353" t="e">
        <f>CHARACTERIZE!E24</f>
        <v>#N/A</v>
      </c>
      <c r="F23" s="354" t="e">
        <f>CHARACTERIZE!F24</f>
        <v>#N/A</v>
      </c>
      <c r="G23" s="300"/>
      <c r="H23" s="299" t="e">
        <f>CHARACTERIZE!H24</f>
        <v>#N/A</v>
      </c>
      <c r="I23" s="353" t="e">
        <f>CHARACTERIZE!I24</f>
        <v>#N/A</v>
      </c>
      <c r="J23" s="353" t="e">
        <f>CHARACTERIZE!J24</f>
        <v>#N/A</v>
      </c>
      <c r="K23" s="354" t="e">
        <f>CHARACTERIZE!K24</f>
        <v>#N/A</v>
      </c>
      <c r="L23" s="300"/>
      <c r="M23" s="299" t="e">
        <f>CHARACTERIZE!M24</f>
        <v>#N/A</v>
      </c>
      <c r="N23" s="353" t="e">
        <f>CHARACTERIZE!N24</f>
        <v>#N/A</v>
      </c>
      <c r="O23" s="353" t="e">
        <f>CHARACTERIZE!O24</f>
        <v>#N/A</v>
      </c>
      <c r="P23" s="354" t="e">
        <f>CHARACTERIZE!P24</f>
        <v>#N/A</v>
      </c>
      <c r="Q23" s="300"/>
      <c r="R23" s="308"/>
      <c r="S23" s="308"/>
      <c r="T23" s="308"/>
      <c r="U23" s="308"/>
    </row>
    <row r="24" spans="2:21" ht="14.25">
      <c r="B24" s="396">
        <f>CHARACTERIZE!B25</f>
        <v>0.85</v>
      </c>
      <c r="C24" s="297" t="e">
        <f>CHARACTERIZE!C25</f>
        <v>#N/A</v>
      </c>
      <c r="D24" s="351" t="e">
        <f>CHARACTERIZE!D25</f>
        <v>#N/A</v>
      </c>
      <c r="E24" s="351" t="e">
        <f>CHARACTERIZE!E25</f>
        <v>#N/A</v>
      </c>
      <c r="F24" s="352" t="e">
        <f>CHARACTERIZE!F25</f>
        <v>#N/A</v>
      </c>
      <c r="G24" s="298"/>
      <c r="H24" s="297" t="e">
        <f>CHARACTERIZE!H25</f>
        <v>#N/A</v>
      </c>
      <c r="I24" s="351" t="e">
        <f>CHARACTERIZE!I25</f>
        <v>#N/A</v>
      </c>
      <c r="J24" s="351" t="e">
        <f>CHARACTERIZE!J25</f>
        <v>#N/A</v>
      </c>
      <c r="K24" s="352" t="e">
        <f>CHARACTERIZE!K25</f>
        <v>#N/A</v>
      </c>
      <c r="L24" s="298"/>
      <c r="M24" s="297" t="e">
        <f>CHARACTERIZE!M25</f>
        <v>#N/A</v>
      </c>
      <c r="N24" s="351" t="e">
        <f>CHARACTERIZE!N25</f>
        <v>#N/A</v>
      </c>
      <c r="O24" s="351" t="e">
        <f>CHARACTERIZE!O25</f>
        <v>#N/A</v>
      </c>
      <c r="P24" s="352" t="e">
        <f>CHARACTERIZE!P25</f>
        <v>#N/A</v>
      </c>
      <c r="Q24" s="298"/>
      <c r="R24" s="308"/>
      <c r="S24" s="308"/>
      <c r="T24" s="308"/>
      <c r="U24" s="308"/>
    </row>
    <row r="25" spans="2:21" ht="14.25">
      <c r="B25" s="397">
        <f>CHARACTERIZE!B26</f>
        <v>0.9</v>
      </c>
      <c r="C25" s="299" t="e">
        <f>CHARACTERIZE!C26</f>
        <v>#N/A</v>
      </c>
      <c r="D25" s="353" t="e">
        <f>CHARACTERIZE!D26</f>
        <v>#N/A</v>
      </c>
      <c r="E25" s="353" t="e">
        <f>CHARACTERIZE!E26</f>
        <v>#N/A</v>
      </c>
      <c r="F25" s="354" t="e">
        <f>CHARACTERIZE!F26</f>
        <v>#N/A</v>
      </c>
      <c r="G25" s="300"/>
      <c r="H25" s="299" t="e">
        <f>CHARACTERIZE!H26</f>
        <v>#N/A</v>
      </c>
      <c r="I25" s="353" t="e">
        <f>CHARACTERIZE!I26</f>
        <v>#N/A</v>
      </c>
      <c r="J25" s="353" t="e">
        <f>CHARACTERIZE!J26</f>
        <v>#N/A</v>
      </c>
      <c r="K25" s="354" t="e">
        <f>CHARACTERIZE!K26</f>
        <v>#N/A</v>
      </c>
      <c r="L25" s="300"/>
      <c r="M25" s="299" t="e">
        <f>CHARACTERIZE!M26</f>
        <v>#N/A</v>
      </c>
      <c r="N25" s="353" t="e">
        <f>CHARACTERIZE!N26</f>
        <v>#N/A</v>
      </c>
      <c r="O25" s="353" t="e">
        <f>CHARACTERIZE!O26</f>
        <v>#N/A</v>
      </c>
      <c r="P25" s="354" t="e">
        <f>CHARACTERIZE!P26</f>
        <v>#N/A</v>
      </c>
      <c r="Q25" s="300"/>
      <c r="R25" s="308"/>
      <c r="S25" s="308"/>
      <c r="T25" s="308"/>
      <c r="U25" s="308"/>
    </row>
    <row r="26" spans="2:21" ht="14.25">
      <c r="B26" s="396">
        <f>CHARACTERIZE!B27</f>
        <v>0.95000000000000095</v>
      </c>
      <c r="C26" s="297" t="e">
        <f>CHARACTERIZE!C27</f>
        <v>#N/A</v>
      </c>
      <c r="D26" s="351" t="e">
        <f>CHARACTERIZE!D27</f>
        <v>#N/A</v>
      </c>
      <c r="E26" s="351" t="e">
        <f>CHARACTERIZE!E27</f>
        <v>#N/A</v>
      </c>
      <c r="F26" s="352" t="e">
        <f>CHARACTERIZE!F27</f>
        <v>#N/A</v>
      </c>
      <c r="G26" s="298"/>
      <c r="H26" s="297" t="e">
        <f>CHARACTERIZE!H27</f>
        <v>#N/A</v>
      </c>
      <c r="I26" s="351" t="e">
        <f>CHARACTERIZE!I27</f>
        <v>#N/A</v>
      </c>
      <c r="J26" s="351" t="e">
        <f>CHARACTERIZE!J27</f>
        <v>#N/A</v>
      </c>
      <c r="K26" s="352" t="e">
        <f>CHARACTERIZE!K27</f>
        <v>#N/A</v>
      </c>
      <c r="L26" s="298"/>
      <c r="M26" s="297" t="e">
        <f>CHARACTERIZE!M27</f>
        <v>#N/A</v>
      </c>
      <c r="N26" s="351" t="e">
        <f>CHARACTERIZE!N27</f>
        <v>#N/A</v>
      </c>
      <c r="O26" s="351" t="e">
        <f>CHARACTERIZE!O27</f>
        <v>#N/A</v>
      </c>
      <c r="P26" s="352" t="e">
        <f>CHARACTERIZE!P27</f>
        <v>#N/A</v>
      </c>
      <c r="Q26" s="298"/>
      <c r="R26" s="308"/>
      <c r="S26" s="308"/>
      <c r="T26" s="308"/>
      <c r="U26" s="308"/>
    </row>
    <row r="27" spans="2:21" ht="14.25">
      <c r="B27" s="397">
        <f>CHARACTERIZE!B28</f>
        <v>1</v>
      </c>
      <c r="C27" s="299" t="e">
        <f>CHARACTERIZE!C28</f>
        <v>#N/A</v>
      </c>
      <c r="D27" s="353" t="e">
        <f>CHARACTERIZE!D28</f>
        <v>#N/A</v>
      </c>
      <c r="E27" s="353" t="e">
        <f>CHARACTERIZE!E28</f>
        <v>#N/A</v>
      </c>
      <c r="F27" s="354" t="e">
        <f>CHARACTERIZE!F28</f>
        <v>#N/A</v>
      </c>
      <c r="G27" s="300"/>
      <c r="H27" s="299" t="e">
        <f>CHARACTERIZE!H28</f>
        <v>#N/A</v>
      </c>
      <c r="I27" s="353" t="e">
        <f>CHARACTERIZE!I28</f>
        <v>#N/A</v>
      </c>
      <c r="J27" s="353" t="e">
        <f>CHARACTERIZE!J28</f>
        <v>#N/A</v>
      </c>
      <c r="K27" s="354" t="e">
        <f>CHARACTERIZE!K28</f>
        <v>#N/A</v>
      </c>
      <c r="L27" s="300"/>
      <c r="M27" s="299" t="e">
        <f>CHARACTERIZE!M28</f>
        <v>#N/A</v>
      </c>
      <c r="N27" s="353" t="e">
        <f>CHARACTERIZE!N28</f>
        <v>#N/A</v>
      </c>
      <c r="O27" s="353" t="e">
        <f>CHARACTERIZE!O28</f>
        <v>#N/A</v>
      </c>
      <c r="P27" s="354" t="e">
        <f>CHARACTERIZE!P28</f>
        <v>#N/A</v>
      </c>
      <c r="Q27" s="300"/>
      <c r="R27" s="308"/>
      <c r="S27" s="308"/>
      <c r="T27" s="308"/>
      <c r="U27" s="308"/>
    </row>
    <row r="28" spans="2:21" ht="14.25">
      <c r="B28" s="396">
        <f>CHARACTERIZE!B29</f>
        <v>1.1000000000000001</v>
      </c>
      <c r="C28" s="297" t="e">
        <f>CHARACTERIZE!C29</f>
        <v>#N/A</v>
      </c>
      <c r="D28" s="351" t="e">
        <f>CHARACTERIZE!D29</f>
        <v>#N/A</v>
      </c>
      <c r="E28" s="351" t="e">
        <f>CHARACTERIZE!E29</f>
        <v>#N/A</v>
      </c>
      <c r="F28" s="352" t="e">
        <f>CHARACTERIZE!F29</f>
        <v>#N/A</v>
      </c>
      <c r="G28" s="298"/>
      <c r="H28" s="297" t="e">
        <f>CHARACTERIZE!H29</f>
        <v>#N/A</v>
      </c>
      <c r="I28" s="351" t="e">
        <f>CHARACTERIZE!I29</f>
        <v>#N/A</v>
      </c>
      <c r="J28" s="351" t="e">
        <f>CHARACTERIZE!J29</f>
        <v>#N/A</v>
      </c>
      <c r="K28" s="352" t="e">
        <f>CHARACTERIZE!K29</f>
        <v>#N/A</v>
      </c>
      <c r="L28" s="298"/>
      <c r="M28" s="297" t="e">
        <f>CHARACTERIZE!M29</f>
        <v>#N/A</v>
      </c>
      <c r="N28" s="351" t="e">
        <f>CHARACTERIZE!N29</f>
        <v>#N/A</v>
      </c>
      <c r="O28" s="351" t="e">
        <f>CHARACTERIZE!O29</f>
        <v>#N/A</v>
      </c>
      <c r="P28" s="352" t="e">
        <f>CHARACTERIZE!P29</f>
        <v>#N/A</v>
      </c>
      <c r="Q28" s="298"/>
      <c r="R28" s="308"/>
      <c r="S28" s="308"/>
      <c r="T28" s="308"/>
      <c r="U28" s="308"/>
    </row>
    <row r="29" spans="2:21" ht="14.25">
      <c r="B29" s="397">
        <f>CHARACTERIZE!B30</f>
        <v>1.2</v>
      </c>
      <c r="C29" s="299" t="e">
        <f>CHARACTERIZE!C30</f>
        <v>#N/A</v>
      </c>
      <c r="D29" s="353" t="e">
        <f>CHARACTERIZE!D30</f>
        <v>#N/A</v>
      </c>
      <c r="E29" s="353" t="e">
        <f>CHARACTERIZE!E30</f>
        <v>#N/A</v>
      </c>
      <c r="F29" s="354" t="e">
        <f>CHARACTERIZE!F30</f>
        <v>#N/A</v>
      </c>
      <c r="G29" s="300"/>
      <c r="H29" s="299" t="e">
        <f>CHARACTERIZE!H30</f>
        <v>#N/A</v>
      </c>
      <c r="I29" s="353" t="e">
        <f>CHARACTERIZE!I30</f>
        <v>#N/A</v>
      </c>
      <c r="J29" s="353" t="e">
        <f>CHARACTERIZE!J30</f>
        <v>#N/A</v>
      </c>
      <c r="K29" s="354" t="e">
        <f>CHARACTERIZE!K30</f>
        <v>#N/A</v>
      </c>
      <c r="L29" s="300"/>
      <c r="M29" s="299" t="e">
        <f>CHARACTERIZE!M30</f>
        <v>#N/A</v>
      </c>
      <c r="N29" s="353" t="e">
        <f>CHARACTERIZE!N30</f>
        <v>#N/A</v>
      </c>
      <c r="O29" s="353" t="e">
        <f>CHARACTERIZE!O30</f>
        <v>#N/A</v>
      </c>
      <c r="P29" s="354" t="e">
        <f>CHARACTERIZE!P30</f>
        <v>#N/A</v>
      </c>
      <c r="Q29" s="300"/>
      <c r="R29" s="308"/>
      <c r="S29" s="308"/>
      <c r="T29" s="308"/>
      <c r="U29" s="308"/>
    </row>
    <row r="30" spans="2:21" ht="14.25">
      <c r="B30" s="396">
        <f>CHARACTERIZE!B31</f>
        <v>1.3</v>
      </c>
      <c r="C30" s="297" t="e">
        <f>CHARACTERIZE!C31</f>
        <v>#N/A</v>
      </c>
      <c r="D30" s="351" t="e">
        <f>CHARACTERIZE!D31</f>
        <v>#N/A</v>
      </c>
      <c r="E30" s="351" t="e">
        <f>CHARACTERIZE!E31</f>
        <v>#N/A</v>
      </c>
      <c r="F30" s="352" t="e">
        <f>CHARACTERIZE!F31</f>
        <v>#N/A</v>
      </c>
      <c r="G30" s="298"/>
      <c r="H30" s="297" t="e">
        <f>CHARACTERIZE!H31</f>
        <v>#N/A</v>
      </c>
      <c r="I30" s="351" t="e">
        <f>CHARACTERIZE!I31</f>
        <v>#N/A</v>
      </c>
      <c r="J30" s="351" t="e">
        <f>CHARACTERIZE!J31</f>
        <v>#N/A</v>
      </c>
      <c r="K30" s="352" t="e">
        <f>CHARACTERIZE!K31</f>
        <v>#N/A</v>
      </c>
      <c r="L30" s="298"/>
      <c r="M30" s="297" t="e">
        <f>CHARACTERIZE!M31</f>
        <v>#N/A</v>
      </c>
      <c r="N30" s="351" t="e">
        <f>CHARACTERIZE!N31</f>
        <v>#N/A</v>
      </c>
      <c r="O30" s="351" t="e">
        <f>CHARACTERIZE!O31</f>
        <v>#N/A</v>
      </c>
      <c r="P30" s="352" t="e">
        <f>CHARACTERIZE!P31</f>
        <v>#N/A</v>
      </c>
      <c r="Q30" s="298"/>
      <c r="R30" s="308"/>
      <c r="S30" s="308"/>
      <c r="T30" s="308"/>
      <c r="U30" s="308"/>
    </row>
    <row r="31" spans="2:21" ht="14.25">
      <c r="B31" s="397">
        <f>CHARACTERIZE!B32</f>
        <v>1.4</v>
      </c>
      <c r="C31" s="299" t="e">
        <f>CHARACTERIZE!C32</f>
        <v>#N/A</v>
      </c>
      <c r="D31" s="353" t="e">
        <f>CHARACTERIZE!D32</f>
        <v>#N/A</v>
      </c>
      <c r="E31" s="353" t="e">
        <f>CHARACTERIZE!E32</f>
        <v>#N/A</v>
      </c>
      <c r="F31" s="354" t="e">
        <f>CHARACTERIZE!F32</f>
        <v>#N/A</v>
      </c>
      <c r="G31" s="300"/>
      <c r="H31" s="299" t="e">
        <f>CHARACTERIZE!H32</f>
        <v>#N/A</v>
      </c>
      <c r="I31" s="353" t="e">
        <f>CHARACTERIZE!I32</f>
        <v>#N/A</v>
      </c>
      <c r="J31" s="353" t="e">
        <f>CHARACTERIZE!J32</f>
        <v>#N/A</v>
      </c>
      <c r="K31" s="354" t="e">
        <f>CHARACTERIZE!K32</f>
        <v>#N/A</v>
      </c>
      <c r="L31" s="300"/>
      <c r="M31" s="299" t="e">
        <f>CHARACTERIZE!M32</f>
        <v>#N/A</v>
      </c>
      <c r="N31" s="353" t="e">
        <f>CHARACTERIZE!N32</f>
        <v>#N/A</v>
      </c>
      <c r="O31" s="353" t="e">
        <f>CHARACTERIZE!O32</f>
        <v>#N/A</v>
      </c>
      <c r="P31" s="354" t="e">
        <f>CHARACTERIZE!P32</f>
        <v>#N/A</v>
      </c>
      <c r="Q31" s="300"/>
      <c r="R31" s="308"/>
      <c r="S31" s="308"/>
      <c r="T31" s="308"/>
      <c r="U31" s="308"/>
    </row>
    <row r="32" spans="2:21" ht="14.25">
      <c r="B32" s="396">
        <f>CHARACTERIZE!B33</f>
        <v>1.5</v>
      </c>
      <c r="C32" s="297" t="e">
        <f>CHARACTERIZE!C33</f>
        <v>#N/A</v>
      </c>
      <c r="D32" s="351" t="e">
        <f>CHARACTERIZE!D33</f>
        <v>#N/A</v>
      </c>
      <c r="E32" s="351" t="e">
        <f>CHARACTERIZE!E33</f>
        <v>#N/A</v>
      </c>
      <c r="F32" s="352" t="e">
        <f>CHARACTERIZE!F33</f>
        <v>#N/A</v>
      </c>
      <c r="G32" s="298"/>
      <c r="H32" s="297" t="e">
        <f>CHARACTERIZE!H33</f>
        <v>#N/A</v>
      </c>
      <c r="I32" s="351" t="e">
        <f>CHARACTERIZE!I33</f>
        <v>#N/A</v>
      </c>
      <c r="J32" s="351" t="e">
        <f>CHARACTERIZE!J33</f>
        <v>#N/A</v>
      </c>
      <c r="K32" s="352" t="e">
        <f>CHARACTERIZE!K33</f>
        <v>#N/A</v>
      </c>
      <c r="L32" s="298"/>
      <c r="M32" s="297" t="e">
        <f>CHARACTERIZE!M33</f>
        <v>#N/A</v>
      </c>
      <c r="N32" s="351" t="e">
        <f>CHARACTERIZE!N33</f>
        <v>#N/A</v>
      </c>
      <c r="O32" s="351" t="e">
        <f>CHARACTERIZE!O33</f>
        <v>#N/A</v>
      </c>
      <c r="P32" s="352" t="e">
        <f>CHARACTERIZE!P33</f>
        <v>#N/A</v>
      </c>
      <c r="Q32" s="298"/>
      <c r="R32" s="308"/>
      <c r="S32" s="308"/>
      <c r="T32" s="308"/>
      <c r="U32" s="308"/>
    </row>
    <row r="33" spans="2:21" ht="14.25">
      <c r="B33" s="397">
        <f>CHARACTERIZE!B34</f>
        <v>1.6</v>
      </c>
      <c r="C33" s="299" t="e">
        <f>CHARACTERIZE!C34</f>
        <v>#N/A</v>
      </c>
      <c r="D33" s="353" t="e">
        <f>CHARACTERIZE!D34</f>
        <v>#N/A</v>
      </c>
      <c r="E33" s="353" t="e">
        <f>CHARACTERIZE!E34</f>
        <v>#N/A</v>
      </c>
      <c r="F33" s="354" t="e">
        <f>CHARACTERIZE!F34</f>
        <v>#N/A</v>
      </c>
      <c r="G33" s="300"/>
      <c r="H33" s="299" t="e">
        <f>CHARACTERIZE!H34</f>
        <v>#N/A</v>
      </c>
      <c r="I33" s="353" t="e">
        <f>CHARACTERIZE!I34</f>
        <v>#N/A</v>
      </c>
      <c r="J33" s="353" t="e">
        <f>CHARACTERIZE!J34</f>
        <v>#N/A</v>
      </c>
      <c r="K33" s="354" t="e">
        <f>CHARACTERIZE!K34</f>
        <v>#N/A</v>
      </c>
      <c r="L33" s="300"/>
      <c r="M33" s="299" t="e">
        <f>CHARACTERIZE!M34</f>
        <v>#N/A</v>
      </c>
      <c r="N33" s="353" t="e">
        <f>CHARACTERIZE!N34</f>
        <v>#N/A</v>
      </c>
      <c r="O33" s="353" t="e">
        <f>CHARACTERIZE!O34</f>
        <v>#N/A</v>
      </c>
      <c r="P33" s="354" t="e">
        <f>CHARACTERIZE!P34</f>
        <v>#N/A</v>
      </c>
      <c r="Q33" s="300"/>
      <c r="R33" s="308"/>
      <c r="S33" s="308"/>
      <c r="T33" s="308"/>
      <c r="U33" s="308"/>
    </row>
    <row r="34" spans="2:21" ht="14.25">
      <c r="B34" s="396">
        <f>CHARACTERIZE!B35</f>
        <v>1.7</v>
      </c>
      <c r="C34" s="297" t="e">
        <f>CHARACTERIZE!C35</f>
        <v>#N/A</v>
      </c>
      <c r="D34" s="351" t="e">
        <f>CHARACTERIZE!D35</f>
        <v>#N/A</v>
      </c>
      <c r="E34" s="351" t="e">
        <f>CHARACTERIZE!E35</f>
        <v>#N/A</v>
      </c>
      <c r="F34" s="352" t="e">
        <f>CHARACTERIZE!F35</f>
        <v>#N/A</v>
      </c>
      <c r="G34" s="298"/>
      <c r="H34" s="297" t="e">
        <f>CHARACTERIZE!H35</f>
        <v>#N/A</v>
      </c>
      <c r="I34" s="351" t="e">
        <f>CHARACTERIZE!I35</f>
        <v>#N/A</v>
      </c>
      <c r="J34" s="351" t="e">
        <f>CHARACTERIZE!J35</f>
        <v>#N/A</v>
      </c>
      <c r="K34" s="352" t="e">
        <f>CHARACTERIZE!K35</f>
        <v>#N/A</v>
      </c>
      <c r="L34" s="298"/>
      <c r="M34" s="297" t="e">
        <f>CHARACTERIZE!M35</f>
        <v>#N/A</v>
      </c>
      <c r="N34" s="351" t="e">
        <f>CHARACTERIZE!N35</f>
        <v>#N/A</v>
      </c>
      <c r="O34" s="351" t="e">
        <f>CHARACTERIZE!O35</f>
        <v>#N/A</v>
      </c>
      <c r="P34" s="352" t="e">
        <f>CHARACTERIZE!P35</f>
        <v>#N/A</v>
      </c>
      <c r="Q34" s="298"/>
      <c r="R34" s="308"/>
      <c r="S34" s="308"/>
      <c r="T34" s="308"/>
      <c r="U34" s="308"/>
    </row>
    <row r="35" spans="2:21" ht="14.25">
      <c r="B35" s="397">
        <f>CHARACTERIZE!B36</f>
        <v>1.8</v>
      </c>
      <c r="C35" s="299" t="e">
        <f>CHARACTERIZE!C36</f>
        <v>#N/A</v>
      </c>
      <c r="D35" s="353" t="e">
        <f>CHARACTERIZE!D36</f>
        <v>#N/A</v>
      </c>
      <c r="E35" s="353" t="e">
        <f>CHARACTERIZE!E36</f>
        <v>#N/A</v>
      </c>
      <c r="F35" s="354" t="e">
        <f>CHARACTERIZE!F36</f>
        <v>#N/A</v>
      </c>
      <c r="G35" s="300"/>
      <c r="H35" s="299" t="e">
        <f>CHARACTERIZE!H36</f>
        <v>#N/A</v>
      </c>
      <c r="I35" s="353" t="e">
        <f>CHARACTERIZE!I36</f>
        <v>#N/A</v>
      </c>
      <c r="J35" s="353" t="e">
        <f>CHARACTERIZE!J36</f>
        <v>#N/A</v>
      </c>
      <c r="K35" s="354" t="e">
        <f>CHARACTERIZE!K36</f>
        <v>#N/A</v>
      </c>
      <c r="L35" s="300"/>
      <c r="M35" s="299" t="e">
        <f>CHARACTERIZE!M36</f>
        <v>#N/A</v>
      </c>
      <c r="N35" s="353" t="e">
        <f>CHARACTERIZE!N36</f>
        <v>#N/A</v>
      </c>
      <c r="O35" s="353" t="e">
        <f>CHARACTERIZE!O36</f>
        <v>#N/A</v>
      </c>
      <c r="P35" s="354" t="e">
        <f>CHARACTERIZE!P36</f>
        <v>#N/A</v>
      </c>
      <c r="Q35" s="300"/>
      <c r="R35" s="308"/>
      <c r="S35" s="308"/>
      <c r="T35" s="308"/>
      <c r="U35" s="308"/>
    </row>
    <row r="36" spans="2:21" ht="14.25">
      <c r="B36" s="396">
        <f>CHARACTERIZE!B37</f>
        <v>1.9</v>
      </c>
      <c r="C36" s="297" t="e">
        <f>CHARACTERIZE!C37</f>
        <v>#N/A</v>
      </c>
      <c r="D36" s="351" t="e">
        <f>CHARACTERIZE!D37</f>
        <v>#N/A</v>
      </c>
      <c r="E36" s="351" t="e">
        <f>CHARACTERIZE!E37</f>
        <v>#N/A</v>
      </c>
      <c r="F36" s="352" t="e">
        <f>CHARACTERIZE!F37</f>
        <v>#N/A</v>
      </c>
      <c r="G36" s="298"/>
      <c r="H36" s="297" t="e">
        <f>CHARACTERIZE!H37</f>
        <v>#N/A</v>
      </c>
      <c r="I36" s="351" t="e">
        <f>CHARACTERIZE!I37</f>
        <v>#N/A</v>
      </c>
      <c r="J36" s="351" t="e">
        <f>CHARACTERIZE!J37</f>
        <v>#N/A</v>
      </c>
      <c r="K36" s="352" t="e">
        <f>CHARACTERIZE!K37</f>
        <v>#N/A</v>
      </c>
      <c r="L36" s="298"/>
      <c r="M36" s="297" t="e">
        <f>CHARACTERIZE!M37</f>
        <v>#N/A</v>
      </c>
      <c r="N36" s="351" t="e">
        <f>CHARACTERIZE!N37</f>
        <v>#N/A</v>
      </c>
      <c r="O36" s="351" t="e">
        <f>CHARACTERIZE!O37</f>
        <v>#N/A</v>
      </c>
      <c r="P36" s="352" t="e">
        <f>CHARACTERIZE!P37</f>
        <v>#N/A</v>
      </c>
      <c r="Q36" s="298"/>
      <c r="R36" s="308"/>
      <c r="S36" s="308"/>
      <c r="T36" s="308"/>
      <c r="U36" s="308"/>
    </row>
    <row r="37" spans="2:21" ht="14.25">
      <c r="B37" s="397">
        <f>CHARACTERIZE!B38</f>
        <v>2</v>
      </c>
      <c r="C37" s="299" t="e">
        <f>CHARACTERIZE!C38</f>
        <v>#N/A</v>
      </c>
      <c r="D37" s="353" t="e">
        <f>CHARACTERIZE!D38</f>
        <v>#N/A</v>
      </c>
      <c r="E37" s="353" t="e">
        <f>CHARACTERIZE!E38</f>
        <v>#N/A</v>
      </c>
      <c r="F37" s="354" t="e">
        <f>CHARACTERIZE!F38</f>
        <v>#N/A</v>
      </c>
      <c r="G37" s="300"/>
      <c r="H37" s="299" t="e">
        <f>CHARACTERIZE!H38</f>
        <v>#N/A</v>
      </c>
      <c r="I37" s="353" t="e">
        <f>CHARACTERIZE!I38</f>
        <v>#N/A</v>
      </c>
      <c r="J37" s="353" t="e">
        <f>CHARACTERIZE!J38</f>
        <v>#N/A</v>
      </c>
      <c r="K37" s="354" t="e">
        <f>CHARACTERIZE!K38</f>
        <v>#N/A</v>
      </c>
      <c r="L37" s="300"/>
      <c r="M37" s="299" t="e">
        <f>CHARACTERIZE!M38</f>
        <v>#N/A</v>
      </c>
      <c r="N37" s="353" t="e">
        <f>CHARACTERIZE!N38</f>
        <v>#N/A</v>
      </c>
      <c r="O37" s="353" t="e">
        <f>CHARACTERIZE!O38</f>
        <v>#N/A</v>
      </c>
      <c r="P37" s="354" t="e">
        <f>CHARACTERIZE!P38</f>
        <v>#N/A</v>
      </c>
      <c r="Q37" s="300"/>
      <c r="R37" s="308"/>
      <c r="S37" s="308"/>
      <c r="T37" s="308"/>
      <c r="U37" s="308"/>
    </row>
    <row r="38" spans="2:21" ht="15" thickBot="1">
      <c r="B38" s="396">
        <f>CHARACTERIZE!B39</f>
        <v>0</v>
      </c>
      <c r="C38" s="301" t="e">
        <f>CHARACTERIZE!C39</f>
        <v>#N/A</v>
      </c>
      <c r="D38" s="355" t="e">
        <f>CHARACTERIZE!D39</f>
        <v>#N/A</v>
      </c>
      <c r="E38" s="355" t="e">
        <f>CHARACTERIZE!E39</f>
        <v>#N/A</v>
      </c>
      <c r="F38" s="356" t="e">
        <f>CHARACTERIZE!F39</f>
        <v>#N/A</v>
      </c>
      <c r="G38" s="298"/>
      <c r="H38" s="301" t="e">
        <f>CHARACTERIZE!H39</f>
        <v>#N/A</v>
      </c>
      <c r="I38" s="355" t="e">
        <f>CHARACTERIZE!I39</f>
        <v>#N/A</v>
      </c>
      <c r="J38" s="355" t="e">
        <f>CHARACTERIZE!J39</f>
        <v>#N/A</v>
      </c>
      <c r="K38" s="356" t="e">
        <f>CHARACTERIZE!K39</f>
        <v>#N/A</v>
      </c>
      <c r="L38" s="298"/>
      <c r="M38" s="301" t="e">
        <f>CHARACTERIZE!M39</f>
        <v>#N/A</v>
      </c>
      <c r="N38" s="355" t="e">
        <f>CHARACTERIZE!N39</f>
        <v>#N/A</v>
      </c>
      <c r="O38" s="355" t="e">
        <f>CHARACTERIZE!O39</f>
        <v>#N/A</v>
      </c>
      <c r="P38" s="356" t="e">
        <f>CHARACTERIZE!P39</f>
        <v>#N/A</v>
      </c>
      <c r="Q38" s="298"/>
      <c r="R38" s="308"/>
      <c r="S38" s="308"/>
      <c r="T38" s="308"/>
      <c r="U38" s="308"/>
    </row>
    <row r="39" spans="2:21" ht="14.25">
      <c r="B39" s="296"/>
      <c r="C39" s="358"/>
      <c r="D39" s="358"/>
      <c r="E39" s="358"/>
      <c r="F39" s="358"/>
      <c r="G39" s="359"/>
      <c r="H39" s="358"/>
      <c r="I39" s="358"/>
      <c r="J39" s="358"/>
      <c r="K39" s="358"/>
      <c r="L39" s="359"/>
      <c r="M39" s="358"/>
      <c r="N39" s="358"/>
      <c r="O39" s="358"/>
      <c r="P39" s="358"/>
      <c r="Q39" s="359"/>
      <c r="R39" s="308"/>
      <c r="S39" s="308"/>
      <c r="T39" s="308"/>
      <c r="U39" s="308"/>
    </row>
    <row r="40" spans="2:21" ht="14.25">
      <c r="B40" s="296"/>
      <c r="C40" s="358"/>
      <c r="D40" s="358"/>
      <c r="E40" s="358"/>
      <c r="F40" s="358"/>
      <c r="G40" s="359"/>
      <c r="H40" s="358"/>
      <c r="I40" s="358"/>
      <c r="J40" s="358"/>
      <c r="K40" s="358"/>
      <c r="L40" s="359"/>
      <c r="M40" s="358"/>
      <c r="N40" s="358"/>
      <c r="O40" s="358"/>
      <c r="P40" s="358"/>
      <c r="Q40" s="359"/>
      <c r="R40" s="308"/>
      <c r="S40" s="308"/>
      <c r="T40" s="308"/>
      <c r="U40" s="308"/>
    </row>
    <row r="41" spans="2:21" ht="14.25">
      <c r="B41" s="296"/>
      <c r="C41" s="358"/>
      <c r="D41" s="358"/>
      <c r="E41" s="358"/>
      <c r="F41" s="358"/>
      <c r="G41" s="359"/>
      <c r="H41" s="358"/>
      <c r="I41" s="358"/>
      <c r="J41" s="358"/>
      <c r="K41" s="358"/>
      <c r="L41" s="359"/>
      <c r="M41" s="358"/>
      <c r="N41" s="358"/>
      <c r="O41" s="358"/>
      <c r="P41" s="358"/>
      <c r="Q41" s="359"/>
      <c r="R41" s="308"/>
      <c r="S41" s="308"/>
      <c r="T41" s="308"/>
      <c r="U41" s="308"/>
    </row>
    <row r="42" spans="2:21">
      <c r="B42" s="308"/>
      <c r="C42" s="308"/>
      <c r="D42" s="308"/>
      <c r="E42" s="308"/>
      <c r="F42" s="308"/>
      <c r="G42" s="308"/>
      <c r="H42" s="308"/>
      <c r="I42" s="308"/>
      <c r="J42" s="308"/>
      <c r="K42" s="308"/>
      <c r="L42" s="308"/>
      <c r="M42" s="308"/>
      <c r="N42" s="308"/>
      <c r="O42" s="308"/>
      <c r="P42" s="308"/>
      <c r="Q42" s="308"/>
      <c r="R42" s="308"/>
      <c r="S42" s="308"/>
      <c r="T42" s="308"/>
      <c r="U42" s="308"/>
    </row>
    <row r="43" spans="2:21">
      <c r="B43" s="308"/>
      <c r="C43" s="308"/>
      <c r="D43" s="308"/>
      <c r="E43" s="308"/>
      <c r="F43" s="308"/>
      <c r="G43" s="308"/>
      <c r="H43" s="308"/>
      <c r="I43" s="308"/>
      <c r="J43" s="308"/>
      <c r="K43" s="308"/>
      <c r="L43" s="308"/>
      <c r="M43" s="308"/>
      <c r="N43" s="308"/>
      <c r="O43" s="308"/>
      <c r="P43" s="308"/>
      <c r="Q43" s="308"/>
      <c r="R43" s="308"/>
      <c r="S43" s="308"/>
      <c r="T43" s="308"/>
      <c r="U43" s="308"/>
    </row>
    <row r="44" spans="2:21" ht="27.75" customHeight="1">
      <c r="B44" s="421"/>
      <c r="C44" s="421"/>
      <c r="D44" s="421"/>
      <c r="E44" s="421"/>
      <c r="F44" s="421"/>
      <c r="G44" s="421"/>
      <c r="H44" s="421"/>
      <c r="I44" s="421"/>
      <c r="J44" s="421"/>
      <c r="K44" s="421"/>
      <c r="L44" s="421"/>
      <c r="M44" s="421"/>
      <c r="N44" s="421"/>
      <c r="O44" s="421"/>
      <c r="P44" s="421"/>
      <c r="Q44" s="421"/>
      <c r="R44" s="308"/>
      <c r="S44" s="308"/>
      <c r="T44" s="308"/>
      <c r="U44" s="308"/>
    </row>
    <row r="45" spans="2:21">
      <c r="B45" s="308"/>
      <c r="C45" s="308"/>
      <c r="D45" s="308"/>
      <c r="E45" s="308"/>
      <c r="F45" s="308"/>
      <c r="G45" s="308"/>
      <c r="H45" s="308"/>
      <c r="I45" s="308"/>
      <c r="J45" s="308"/>
      <c r="K45" s="308"/>
      <c r="L45" s="308"/>
      <c r="M45" s="308"/>
      <c r="N45" s="308"/>
      <c r="O45" s="308"/>
      <c r="P45" s="308"/>
      <c r="Q45" s="308"/>
      <c r="R45" s="308"/>
      <c r="S45" s="308"/>
      <c r="T45" s="308"/>
      <c r="U45" s="308"/>
    </row>
    <row r="46" spans="2:21">
      <c r="B46" s="308"/>
      <c r="C46" s="308"/>
      <c r="D46" s="308"/>
      <c r="E46" s="308"/>
      <c r="F46" s="308"/>
      <c r="G46" s="308"/>
      <c r="H46" s="308"/>
      <c r="I46" s="308"/>
      <c r="J46" s="308"/>
      <c r="K46" s="308"/>
      <c r="L46" s="308"/>
      <c r="M46" s="308"/>
      <c r="N46" s="308"/>
      <c r="O46" s="308"/>
      <c r="P46" s="308"/>
      <c r="Q46" s="308"/>
      <c r="R46" s="308"/>
      <c r="S46" s="308"/>
      <c r="T46" s="308"/>
      <c r="U46" s="308"/>
    </row>
    <row r="47" spans="2:21">
      <c r="B47" s="308"/>
      <c r="C47" s="308"/>
      <c r="D47" s="308"/>
      <c r="E47" s="308"/>
      <c r="F47" s="308"/>
      <c r="G47" s="308"/>
      <c r="H47" s="308"/>
      <c r="I47" s="308"/>
      <c r="J47" s="308"/>
      <c r="K47" s="308"/>
      <c r="L47" s="308"/>
      <c r="M47" s="308"/>
      <c r="N47" s="308"/>
      <c r="O47" s="308"/>
      <c r="P47" s="308"/>
    </row>
  </sheetData>
  <mergeCells count="11">
    <mergeCell ref="B44:Q44"/>
    <mergeCell ref="D6:F6"/>
    <mergeCell ref="I6:K6"/>
    <mergeCell ref="N6:P6"/>
    <mergeCell ref="C3:E3"/>
    <mergeCell ref="H3:J3"/>
    <mergeCell ref="M3:O3"/>
    <mergeCell ref="B5:B9"/>
    <mergeCell ref="C5:F5"/>
    <mergeCell ref="H5:K5"/>
    <mergeCell ref="M5:P5"/>
  </mergeCells>
  <conditionalFormatting sqref="O7 J7 E7 C10:F41 H10:K41 M10:P41">
    <cfRule type="containsErrors" dxfId="2" priority="8" stopIfTrue="1">
      <formula>ISERROR(C7)</formula>
    </cfRule>
  </conditionalFormatting>
  <conditionalFormatting sqref="B10:B41">
    <cfRule type="cellIs" dxfId="1" priority="5" stopIfTrue="1" operator="equal">
      <formula>0</formula>
    </cfRule>
  </conditionalFormatting>
  <conditionalFormatting sqref="B3:Q3">
    <cfRule type="expression" dxfId="0" priority="16" stopIfTrue="1">
      <formula>$B$2=0</formula>
    </cfRule>
  </conditionalFormatting>
  <printOptions horizontalCentered="1" verticalCentered="1"/>
  <pageMargins left="0.17" right="0.17" top="0.3" bottom="0.3" header="0.3" footer="0.3"/>
  <pageSetup scale="78" orientation="landscape" r:id="rId1"/>
  <headerFooter alignWithMargins="0"/>
  <ignoredErrors>
    <ignoredError sqref="C10:P38" evalError="1"/>
  </ignoredErrors>
  <drawing r:id="rId2"/>
</worksheet>
</file>

<file path=xl/worksheets/sheet4.xml><?xml version="1.0" encoding="utf-8"?>
<worksheet xmlns="http://schemas.openxmlformats.org/spreadsheetml/2006/main" xmlns:r="http://schemas.openxmlformats.org/officeDocument/2006/relationships">
  <sheetPr>
    <pageSetUpPr fitToPage="1"/>
  </sheetPr>
  <dimension ref="A1:X55"/>
  <sheetViews>
    <sheetView zoomScaleNormal="100" workbookViewId="0">
      <selection activeCell="C1" sqref="C1"/>
    </sheetView>
  </sheetViews>
  <sheetFormatPr defaultRowHeight="12.75"/>
  <cols>
    <col min="1" max="1" width="4" style="175" customWidth="1"/>
    <col min="2" max="2" width="16.28515625" style="175" customWidth="1"/>
    <col min="3" max="3" width="25.140625" style="175" customWidth="1"/>
    <col min="4" max="4" width="6.85546875" style="175" customWidth="1"/>
    <col min="5" max="5" width="9.7109375" style="175" customWidth="1"/>
    <col min="6" max="6" width="11" style="175" bestFit="1" customWidth="1"/>
    <col min="7" max="7" width="4.28515625" style="175" customWidth="1"/>
    <col min="8" max="8" width="25.140625" style="175" customWidth="1"/>
    <col min="9" max="9" width="6.85546875" style="175" customWidth="1"/>
    <col min="10" max="10" width="9.7109375" style="175" customWidth="1"/>
    <col min="11" max="11" width="11" style="175" bestFit="1" customWidth="1"/>
    <col min="12" max="12" width="4.28515625" style="175" customWidth="1"/>
    <col min="13" max="13" width="25.140625" style="175" customWidth="1"/>
    <col min="14" max="14" width="6.85546875" style="175" customWidth="1"/>
    <col min="15" max="15" width="9.7109375" style="175" customWidth="1"/>
    <col min="16" max="16" width="11" style="175" customWidth="1"/>
    <col min="17" max="16384" width="9.140625" style="175"/>
  </cols>
  <sheetData>
    <row r="1" spans="1:17" ht="54" customHeight="1">
      <c r="B1" s="293" t="s">
        <v>727</v>
      </c>
    </row>
    <row r="2" spans="1:17" ht="27.75" customHeight="1" thickBot="1">
      <c r="A2" s="177"/>
      <c r="B2" s="178"/>
      <c r="C2" s="179"/>
      <c r="D2" s="179"/>
      <c r="E2" s="179"/>
      <c r="F2" s="180"/>
      <c r="G2" s="181"/>
      <c r="H2" s="179"/>
      <c r="I2" s="179"/>
      <c r="J2" s="179"/>
      <c r="K2" s="182"/>
      <c r="L2" s="183"/>
      <c r="M2" s="179"/>
      <c r="N2" s="179"/>
      <c r="O2" s="179"/>
      <c r="P2" s="182"/>
    </row>
    <row r="3" spans="1:17" ht="12" customHeight="1" thickTop="1">
      <c r="A3" s="177"/>
      <c r="B3" s="184"/>
      <c r="C3" s="440" t="str">
        <f ca="1">INDEX(Lookups!$D$2:$D$5000,SysCalc!O3)</f>
        <v>(none)</v>
      </c>
      <c r="D3" s="441"/>
      <c r="E3" s="441"/>
      <c r="F3" s="442"/>
      <c r="G3" s="185"/>
      <c r="H3" s="443" t="str">
        <f ca="1">INDEX(Lookups!$D$2:$D$5000,SysCalc!R3)</f>
        <v>(none)</v>
      </c>
      <c r="I3" s="444"/>
      <c r="J3" s="444"/>
      <c r="K3" s="445"/>
      <c r="L3" s="186"/>
      <c r="M3" s="446" t="str">
        <f ca="1">INDEX(Lookups!$D$2:$D$5000,SysCalc!U3)</f>
        <v>(none)</v>
      </c>
      <c r="N3" s="447"/>
      <c r="O3" s="447"/>
      <c r="P3" s="448"/>
    </row>
    <row r="4" spans="1:17" ht="19.5" customHeight="1">
      <c r="B4" s="449" t="s">
        <v>686</v>
      </c>
      <c r="C4" s="187" t="s">
        <v>2</v>
      </c>
      <c r="D4" s="188"/>
      <c r="E4" s="188"/>
      <c r="F4" s="189"/>
      <c r="G4" s="190"/>
      <c r="H4" s="187" t="s">
        <v>2</v>
      </c>
      <c r="I4" s="188"/>
      <c r="J4" s="188"/>
      <c r="K4" s="189"/>
      <c r="L4" s="190"/>
      <c r="M4" s="187" t="s">
        <v>2</v>
      </c>
      <c r="N4" s="188">
        <v>1</v>
      </c>
      <c r="O4" s="188"/>
      <c r="P4" s="189"/>
    </row>
    <row r="5" spans="1:17" ht="19.5" customHeight="1">
      <c r="B5" s="449"/>
      <c r="C5" s="187" t="s">
        <v>5</v>
      </c>
      <c r="D5" s="188"/>
      <c r="E5" s="191"/>
      <c r="F5" s="192">
        <f>INDEX(Models!$U$3:$CM$1963,SysCalc!O3*2,SysCalc!O4)</f>
        <v>0</v>
      </c>
      <c r="G5" s="190"/>
      <c r="H5" s="187" t="s">
        <v>5</v>
      </c>
      <c r="I5" s="188"/>
      <c r="J5" s="191"/>
      <c r="K5" s="193">
        <f>INDEX(Models!$U$3:$CM$1963,SysCalc!$R$3*2,SysCalc!$R$4)</f>
        <v>0</v>
      </c>
      <c r="L5" s="190"/>
      <c r="M5" s="187" t="s">
        <v>5</v>
      </c>
      <c r="N5" s="188">
        <v>1</v>
      </c>
      <c r="O5" s="191"/>
      <c r="P5" s="194">
        <f>INDEX(Models!$U$3:$CM$1963,SysCalc!$U$3*2,SysCalc!$U$4)</f>
        <v>0</v>
      </c>
    </row>
    <row r="6" spans="1:17" ht="13.5" customHeight="1">
      <c r="B6" s="449"/>
      <c r="C6" s="187" t="s">
        <v>687</v>
      </c>
      <c r="D6" s="188"/>
      <c r="E6" s="191"/>
      <c r="F6" s="195"/>
      <c r="G6" s="190"/>
      <c r="H6" s="187" t="s">
        <v>687</v>
      </c>
      <c r="I6" s="188"/>
      <c r="J6" s="191"/>
      <c r="K6" s="196"/>
      <c r="L6" s="190"/>
      <c r="M6" s="187" t="s">
        <v>687</v>
      </c>
      <c r="N6" s="188"/>
      <c r="O6" s="191"/>
      <c r="P6" s="197"/>
    </row>
    <row r="7" spans="1:17" ht="13.5" customHeight="1">
      <c r="B7" s="449"/>
      <c r="C7" s="187" t="s">
        <v>688</v>
      </c>
      <c r="D7" s="188"/>
      <c r="E7" s="191"/>
      <c r="F7" s="198"/>
      <c r="G7" s="190"/>
      <c r="H7" s="187" t="s">
        <v>688</v>
      </c>
      <c r="I7" s="188"/>
      <c r="J7" s="191"/>
      <c r="K7" s="199"/>
      <c r="L7" s="190"/>
      <c r="M7" s="187" t="s">
        <v>688</v>
      </c>
      <c r="N7" s="188"/>
      <c r="O7" s="191"/>
      <c r="P7" s="200"/>
    </row>
    <row r="8" spans="1:17" ht="13.5" customHeight="1">
      <c r="B8" s="449"/>
      <c r="C8" s="187" t="s">
        <v>700</v>
      </c>
      <c r="D8" s="188"/>
      <c r="E8" s="191"/>
      <c r="F8" s="198">
        <v>1</v>
      </c>
      <c r="G8" s="190"/>
      <c r="H8" s="187" t="s">
        <v>700</v>
      </c>
      <c r="I8" s="188"/>
      <c r="J8" s="191"/>
      <c r="K8" s="199">
        <v>1</v>
      </c>
      <c r="L8" s="190"/>
      <c r="M8" s="187" t="s">
        <v>700</v>
      </c>
      <c r="N8" s="188"/>
      <c r="O8" s="191"/>
      <c r="P8" s="200">
        <v>1</v>
      </c>
    </row>
    <row r="9" spans="1:17" ht="13.5" customHeight="1">
      <c r="B9" s="449"/>
      <c r="C9" s="187" t="s">
        <v>701</v>
      </c>
      <c r="D9" s="188" t="str">
        <f>"Range: "&amp;ROUND(SysCalc!O6,3)*1000&amp;"-"&amp;ROUND(SysCalc!O7,3)*1000</f>
        <v>Range: 0-0</v>
      </c>
      <c r="E9" s="191"/>
      <c r="F9" s="198">
        <v>0</v>
      </c>
      <c r="G9" s="190"/>
      <c r="H9" s="187" t="s">
        <v>701</v>
      </c>
      <c r="I9" s="188" t="str">
        <f>"Range: "&amp;ROUND(SysCalc!R6,3)*1000&amp;"-"&amp;ROUND(SysCalc!R7,3)*1000</f>
        <v>Range: 0-0</v>
      </c>
      <c r="J9" s="191"/>
      <c r="K9" s="199">
        <v>0</v>
      </c>
      <c r="L9" s="190"/>
      <c r="M9" s="187" t="s">
        <v>701</v>
      </c>
      <c r="N9" s="188" t="str">
        <f>"Range: "&amp;ROUND(SysCalc!U6,3)*1000&amp;"-"&amp;ROUND(SysCalc!U7,3)*1000</f>
        <v>Range: 0-0</v>
      </c>
      <c r="O9" s="191"/>
      <c r="P9" s="200">
        <v>0</v>
      </c>
    </row>
    <row r="10" spans="1:17" ht="13.5" customHeight="1" thickBot="1">
      <c r="B10" s="449"/>
      <c r="C10" s="201" t="s">
        <v>788</v>
      </c>
      <c r="D10" s="202"/>
      <c r="E10" s="203"/>
      <c r="F10" s="204">
        <v>85</v>
      </c>
      <c r="G10" s="190"/>
      <c r="H10" s="201" t="s">
        <v>788</v>
      </c>
      <c r="I10" s="202"/>
      <c r="J10" s="203"/>
      <c r="K10" s="205">
        <v>85</v>
      </c>
      <c r="L10" s="190"/>
      <c r="M10" s="201" t="s">
        <v>788</v>
      </c>
      <c r="N10" s="202"/>
      <c r="O10" s="203"/>
      <c r="P10" s="206">
        <v>85</v>
      </c>
    </row>
    <row r="11" spans="1:17" ht="13.5" customHeight="1" thickTop="1" thickBot="1">
      <c r="B11" s="207"/>
    </row>
    <row r="12" spans="1:17" ht="13.5" customHeight="1" thickTop="1">
      <c r="A12" s="177"/>
      <c r="B12" s="449" t="s">
        <v>685</v>
      </c>
      <c r="C12" s="208" t="s">
        <v>289</v>
      </c>
      <c r="D12" s="209"/>
      <c r="E12" s="209"/>
      <c r="F12" s="210">
        <v>0.85</v>
      </c>
      <c r="G12" s="185"/>
      <c r="H12" s="208" t="s">
        <v>289</v>
      </c>
      <c r="I12" s="209"/>
      <c r="J12" s="209"/>
      <c r="K12" s="211">
        <v>0.85</v>
      </c>
      <c r="L12" s="186"/>
      <c r="M12" s="208" t="s">
        <v>289</v>
      </c>
      <c r="N12" s="209"/>
      <c r="O12" s="209"/>
      <c r="P12" s="212">
        <v>0.85</v>
      </c>
    </row>
    <row r="13" spans="1:17" ht="13.5" customHeight="1" thickBot="1">
      <c r="A13" s="177"/>
      <c r="B13" s="449"/>
      <c r="C13" s="201" t="s">
        <v>290</v>
      </c>
      <c r="D13" s="213"/>
      <c r="E13" s="213"/>
      <c r="F13" s="214">
        <v>0.85</v>
      </c>
      <c r="G13" s="185"/>
      <c r="H13" s="201" t="s">
        <v>290</v>
      </c>
      <c r="I13" s="213"/>
      <c r="J13" s="213"/>
      <c r="K13" s="215">
        <v>0.85</v>
      </c>
      <c r="L13" s="186"/>
      <c r="M13" s="201" t="s">
        <v>290</v>
      </c>
      <c r="N13" s="213"/>
      <c r="O13" s="213"/>
      <c r="P13" s="216">
        <v>0.85</v>
      </c>
    </row>
    <row r="14" spans="1:17" ht="13.5" customHeight="1" thickTop="1" thickBot="1">
      <c r="A14" s="177"/>
      <c r="B14" s="217"/>
      <c r="C14" s="218"/>
      <c r="D14" s="219"/>
      <c r="E14" s="219"/>
      <c r="F14" s="219"/>
      <c r="G14" s="220"/>
      <c r="H14" s="218"/>
      <c r="I14" s="219"/>
      <c r="J14" s="219"/>
      <c r="K14" s="219"/>
      <c r="L14" s="221"/>
      <c r="M14" s="218"/>
      <c r="N14" s="219"/>
      <c r="O14" s="219"/>
      <c r="P14" s="219"/>
      <c r="Q14" s="222"/>
    </row>
    <row r="15" spans="1:17" ht="13.5" customHeight="1" thickTop="1">
      <c r="A15" s="177"/>
      <c r="B15" s="449" t="s">
        <v>689</v>
      </c>
      <c r="C15" s="208" t="s">
        <v>703</v>
      </c>
      <c r="D15" s="209"/>
      <c r="E15" s="209"/>
      <c r="F15" s="223">
        <f>SysCalc!$AD$3</f>
        <v>0</v>
      </c>
      <c r="G15" s="185"/>
      <c r="H15" s="208" t="s">
        <v>703</v>
      </c>
      <c r="I15" s="209"/>
      <c r="J15" s="209"/>
      <c r="K15" s="223">
        <f>SysCalc!$AD$4</f>
        <v>0</v>
      </c>
      <c r="L15" s="186"/>
      <c r="M15" s="208" t="s">
        <v>703</v>
      </c>
      <c r="N15" s="209"/>
      <c r="O15" s="209"/>
      <c r="P15" s="223">
        <f>SysCalc!$AD$5</f>
        <v>0</v>
      </c>
    </row>
    <row r="16" spans="1:17" ht="13.5" customHeight="1">
      <c r="A16" s="177"/>
      <c r="B16" s="449"/>
      <c r="C16" s="187" t="s">
        <v>702</v>
      </c>
      <c r="D16" s="224"/>
      <c r="E16" s="224"/>
      <c r="F16" s="225">
        <f>SysCalc!$AC$3</f>
        <v>0</v>
      </c>
      <c r="G16" s="185"/>
      <c r="H16" s="187" t="s">
        <v>702</v>
      </c>
      <c r="I16" s="224"/>
      <c r="J16" s="224"/>
      <c r="K16" s="225">
        <f>SysCalc!$AC$4</f>
        <v>0</v>
      </c>
      <c r="L16" s="186"/>
      <c r="M16" s="187" t="s">
        <v>702</v>
      </c>
      <c r="N16" s="224"/>
      <c r="O16" s="224"/>
      <c r="P16" s="225">
        <f>SysCalc!$AC$5</f>
        <v>0</v>
      </c>
    </row>
    <row r="17" spans="1:16" ht="13.5" customHeight="1" thickBot="1">
      <c r="A17" s="177"/>
      <c r="B17" s="449"/>
      <c r="C17" s="201" t="s">
        <v>704</v>
      </c>
      <c r="D17" s="213"/>
      <c r="E17" s="213"/>
      <c r="F17" s="226">
        <f>SysCalc!$AE$3</f>
        <v>0</v>
      </c>
      <c r="G17" s="185"/>
      <c r="H17" s="201" t="s">
        <v>704</v>
      </c>
      <c r="I17" s="213"/>
      <c r="J17" s="213"/>
      <c r="K17" s="226">
        <f>SysCalc!$AE$4</f>
        <v>0</v>
      </c>
      <c r="L17" s="186"/>
      <c r="M17" s="201" t="s">
        <v>704</v>
      </c>
      <c r="N17" s="213"/>
      <c r="O17" s="213"/>
      <c r="P17" s="226">
        <f>SysCalc!$AE$5</f>
        <v>0</v>
      </c>
    </row>
    <row r="18" spans="1:16" ht="13.5" customHeight="1" thickTop="1"/>
    <row r="19" spans="1:16" ht="13.5" customHeight="1" thickBot="1">
      <c r="B19" s="227" t="s">
        <v>690</v>
      </c>
      <c r="C19" s="228" t="s">
        <v>693</v>
      </c>
      <c r="D19" s="228" t="s">
        <v>694</v>
      </c>
      <c r="E19" s="228" t="s">
        <v>695</v>
      </c>
      <c r="F19" s="228" t="s">
        <v>696</v>
      </c>
      <c r="G19" s="222"/>
      <c r="H19" s="228" t="s">
        <v>693</v>
      </c>
      <c r="I19" s="228" t="s">
        <v>694</v>
      </c>
      <c r="J19" s="228" t="s">
        <v>695</v>
      </c>
      <c r="K19" s="228" t="s">
        <v>696</v>
      </c>
      <c r="L19" s="222"/>
      <c r="M19" s="228" t="s">
        <v>693</v>
      </c>
      <c r="N19" s="228" t="s">
        <v>694</v>
      </c>
      <c r="O19" s="228" t="s">
        <v>695</v>
      </c>
      <c r="P19" s="228" t="s">
        <v>696</v>
      </c>
    </row>
    <row r="20" spans="1:16" ht="13.5" customHeight="1" thickTop="1">
      <c r="B20" s="229" t="s">
        <v>699</v>
      </c>
      <c r="C20" s="230"/>
      <c r="D20" s="231">
        <f>F8</f>
        <v>1</v>
      </c>
      <c r="E20" s="232">
        <v>0</v>
      </c>
      <c r="F20" s="233">
        <f>D20*E20</f>
        <v>0</v>
      </c>
      <c r="H20" s="230"/>
      <c r="I20" s="231">
        <f>K8</f>
        <v>1</v>
      </c>
      <c r="J20" s="234">
        <v>0</v>
      </c>
      <c r="K20" s="233">
        <f>I20*J20</f>
        <v>0</v>
      </c>
      <c r="M20" s="230"/>
      <c r="N20" s="231">
        <f>P8</f>
        <v>1</v>
      </c>
      <c r="O20" s="235">
        <v>0</v>
      </c>
      <c r="P20" s="233">
        <f>N20*O20</f>
        <v>0</v>
      </c>
    </row>
    <row r="21" spans="1:16" ht="13.5" customHeight="1">
      <c r="B21" s="229" t="s">
        <v>698</v>
      </c>
      <c r="C21" s="236"/>
      <c r="D21" s="237"/>
      <c r="E21" s="238">
        <v>0</v>
      </c>
      <c r="F21" s="239">
        <f t="shared" ref="F21:F26" si="0">D21*E21</f>
        <v>0</v>
      </c>
      <c r="H21" s="240"/>
      <c r="I21" s="241"/>
      <c r="J21" s="242">
        <v>0</v>
      </c>
      <c r="K21" s="239">
        <f t="shared" ref="K21:K26" si="1">I21*J21</f>
        <v>0</v>
      </c>
      <c r="M21" s="243"/>
      <c r="N21" s="244"/>
      <c r="O21" s="245">
        <v>0</v>
      </c>
      <c r="P21" s="239">
        <f t="shared" ref="P21:P27" si="2">N21*O21</f>
        <v>0</v>
      </c>
    </row>
    <row r="22" spans="1:16" ht="13.5" customHeight="1">
      <c r="B22" s="229" t="s">
        <v>370</v>
      </c>
      <c r="C22" s="236"/>
      <c r="D22" s="246"/>
      <c r="E22" s="238">
        <v>0</v>
      </c>
      <c r="F22" s="239">
        <f t="shared" ref="F22" si="3">D22*E22</f>
        <v>0</v>
      </c>
      <c r="H22" s="240"/>
      <c r="I22" s="247"/>
      <c r="J22" s="242">
        <v>0</v>
      </c>
      <c r="K22" s="239">
        <f t="shared" ref="K22" si="4">I22*J22</f>
        <v>0</v>
      </c>
      <c r="M22" s="243"/>
      <c r="N22" s="248"/>
      <c r="O22" s="245">
        <v>0</v>
      </c>
      <c r="P22" s="239">
        <f t="shared" ref="P22" si="5">N22*O22</f>
        <v>0</v>
      </c>
    </row>
    <row r="23" spans="1:16" ht="13.5" customHeight="1">
      <c r="A23" s="177"/>
      <c r="B23" s="229" t="s">
        <v>691</v>
      </c>
      <c r="C23" s="249"/>
      <c r="D23" s="237"/>
      <c r="E23" s="238">
        <v>0</v>
      </c>
      <c r="F23" s="239">
        <f t="shared" si="0"/>
        <v>0</v>
      </c>
      <c r="G23" s="185"/>
      <c r="H23" s="250"/>
      <c r="I23" s="241"/>
      <c r="J23" s="242">
        <v>0</v>
      </c>
      <c r="K23" s="239">
        <f t="shared" si="1"/>
        <v>0</v>
      </c>
      <c r="L23" s="186"/>
      <c r="M23" s="251"/>
      <c r="N23" s="244"/>
      <c r="O23" s="245">
        <v>0</v>
      </c>
      <c r="P23" s="239">
        <f t="shared" si="2"/>
        <v>0</v>
      </c>
    </row>
    <row r="24" spans="1:16" ht="13.5" customHeight="1">
      <c r="A24" s="177"/>
      <c r="B24" s="229" t="s">
        <v>707</v>
      </c>
      <c r="C24" s="249"/>
      <c r="D24" s="237"/>
      <c r="E24" s="238">
        <v>0</v>
      </c>
      <c r="F24" s="239">
        <f t="shared" si="0"/>
        <v>0</v>
      </c>
      <c r="G24" s="185"/>
      <c r="H24" s="250"/>
      <c r="I24" s="241"/>
      <c r="J24" s="242">
        <v>0</v>
      </c>
      <c r="K24" s="239">
        <f t="shared" si="1"/>
        <v>0</v>
      </c>
      <c r="L24" s="186"/>
      <c r="M24" s="251"/>
      <c r="N24" s="244"/>
      <c r="O24" s="245">
        <v>0</v>
      </c>
      <c r="P24" s="239">
        <f t="shared" si="2"/>
        <v>0</v>
      </c>
    </row>
    <row r="25" spans="1:16" ht="13.5" customHeight="1">
      <c r="A25" s="177"/>
      <c r="B25" s="229" t="s">
        <v>697</v>
      </c>
      <c r="C25" s="249"/>
      <c r="D25" s="237"/>
      <c r="E25" s="238">
        <v>0</v>
      </c>
      <c r="F25" s="239">
        <f t="shared" si="0"/>
        <v>0</v>
      </c>
      <c r="G25" s="185"/>
      <c r="H25" s="250"/>
      <c r="I25" s="241"/>
      <c r="J25" s="242">
        <v>0</v>
      </c>
      <c r="K25" s="239">
        <f t="shared" si="1"/>
        <v>0</v>
      </c>
      <c r="L25" s="186"/>
      <c r="M25" s="251"/>
      <c r="N25" s="244"/>
      <c r="O25" s="245">
        <v>0</v>
      </c>
      <c r="P25" s="239">
        <f t="shared" si="2"/>
        <v>0</v>
      </c>
    </row>
    <row r="26" spans="1:16" ht="13.5" customHeight="1">
      <c r="A26" s="177"/>
      <c r="B26" s="229" t="s">
        <v>692</v>
      </c>
      <c r="C26" s="249"/>
      <c r="D26" s="237"/>
      <c r="E26" s="238">
        <v>0</v>
      </c>
      <c r="F26" s="239">
        <f t="shared" si="0"/>
        <v>0</v>
      </c>
      <c r="G26" s="185"/>
      <c r="H26" s="250"/>
      <c r="I26" s="241"/>
      <c r="J26" s="242">
        <v>0</v>
      </c>
      <c r="K26" s="239">
        <f t="shared" si="1"/>
        <v>0</v>
      </c>
      <c r="L26" s="186"/>
      <c r="M26" s="251"/>
      <c r="N26" s="244"/>
      <c r="O26" s="245">
        <v>0</v>
      </c>
      <c r="P26" s="239">
        <f t="shared" si="2"/>
        <v>0</v>
      </c>
    </row>
    <row r="27" spans="1:16" ht="13.5" customHeight="1" thickBot="1">
      <c r="A27" s="177"/>
      <c r="B27" s="229" t="s">
        <v>728</v>
      </c>
      <c r="C27" s="201"/>
      <c r="D27" s="252"/>
      <c r="E27" s="253"/>
      <c r="F27" s="254">
        <v>0</v>
      </c>
      <c r="G27" s="185"/>
      <c r="H27" s="201"/>
      <c r="I27" s="252"/>
      <c r="J27" s="253"/>
      <c r="K27" s="255">
        <v>0</v>
      </c>
      <c r="L27" s="186"/>
      <c r="M27" s="201"/>
      <c r="N27" s="252"/>
      <c r="O27" s="253"/>
      <c r="P27" s="256">
        <f t="shared" si="2"/>
        <v>0</v>
      </c>
    </row>
    <row r="28" spans="1:16" ht="18.75" customHeight="1" thickTop="1">
      <c r="A28" s="177"/>
      <c r="B28" s="257" t="s">
        <v>708</v>
      </c>
      <c r="C28" s="258"/>
      <c r="D28" s="259"/>
      <c r="E28" s="260"/>
      <c r="F28" s="261">
        <f>SUM(F20:F27)</f>
        <v>0</v>
      </c>
      <c r="G28" s="220"/>
      <c r="H28" s="258"/>
      <c r="I28" s="259"/>
      <c r="J28" s="260"/>
      <c r="K28" s="261">
        <f>SUM(K20:K27)</f>
        <v>0</v>
      </c>
      <c r="L28" s="221"/>
      <c r="M28" s="258"/>
      <c r="N28" s="259"/>
      <c r="O28" s="260"/>
      <c r="P28" s="262">
        <f>SUM(P20:P27)</f>
        <v>0</v>
      </c>
    </row>
    <row r="29" spans="1:16" ht="29.25" customHeight="1">
      <c r="H29" s="439" t="str">
        <f ca="1">"Total BOM Difference vs 
"&amp;C3</f>
        <v>Total BOM Difference vs 
(none)</v>
      </c>
      <c r="I29" s="439"/>
      <c r="J29" s="439"/>
      <c r="K29" s="263" t="e">
        <f>K28/F28-1</f>
        <v>#DIV/0!</v>
      </c>
      <c r="M29" s="439" t="str">
        <f ca="1">"Total BOM Difference vs 
"&amp;C3</f>
        <v>Total BOM Difference vs 
(none)</v>
      </c>
      <c r="N29" s="439"/>
      <c r="O29" s="439"/>
      <c r="P29" s="264" t="e">
        <f>P28/F28-1</f>
        <v>#DIV/0!</v>
      </c>
    </row>
    <row r="30" spans="1:16" ht="29.25" customHeight="1">
      <c r="H30" s="439" t="str">
        <f ca="1">"Non-LED BOM Difference vs 
"&amp;C3</f>
        <v>Non-LED BOM Difference vs 
(none)</v>
      </c>
      <c r="I30" s="439"/>
      <c r="J30" s="439"/>
      <c r="K30" s="263" t="e">
        <f>SUM(K21:K27)/SUM(F21:F27)-1</f>
        <v>#DIV/0!</v>
      </c>
      <c r="M30" s="439" t="str">
        <f ca="1">"Non-LED BOM Difference vs 
"&amp;C3</f>
        <v>Non-LED BOM Difference vs 
(none)</v>
      </c>
      <c r="N30" s="439"/>
      <c r="O30" s="439"/>
      <c r="P30" s="264" t="e">
        <f>SUM(P21:P27)/SUM(F21:F27)-1</f>
        <v>#DIV/0!</v>
      </c>
    </row>
    <row r="31" spans="1:16">
      <c r="B31" s="265"/>
      <c r="C31" s="265" t="str">
        <f ca="1">C3</f>
        <v>(none)</v>
      </c>
      <c r="D31" s="265" t="str">
        <f ca="1">H3</f>
        <v>(none)</v>
      </c>
      <c r="E31" s="265" t="str">
        <f ca="1">M3</f>
        <v>(none)</v>
      </c>
      <c r="F31" s="265"/>
      <c r="G31" s="265"/>
      <c r="H31" s="265" t="str">
        <f ca="1">C3</f>
        <v>(none)</v>
      </c>
      <c r="I31" s="265" t="str">
        <f ca="1">H3</f>
        <v>(none)</v>
      </c>
      <c r="J31" s="265" t="str">
        <f ca="1">M3</f>
        <v>(none)</v>
      </c>
    </row>
    <row r="32" spans="1:16">
      <c r="B32" s="266" t="str">
        <f t="shared" ref="B32:B39" si="6">B20</f>
        <v>LEDs</v>
      </c>
      <c r="C32" s="267">
        <f t="shared" ref="C32:C39" si="7">F20</f>
        <v>0</v>
      </c>
      <c r="D32" s="267">
        <f t="shared" ref="D32:D39" si="8">K20</f>
        <v>0</v>
      </c>
      <c r="E32" s="267">
        <f t="shared" ref="E32:E39" si="9">P20</f>
        <v>0</v>
      </c>
      <c r="F32" s="265"/>
      <c r="G32" s="268" t="s">
        <v>709</v>
      </c>
      <c r="H32" s="268">
        <v>0</v>
      </c>
      <c r="I32" s="268">
        <v>0</v>
      </c>
      <c r="J32" s="268">
        <v>0</v>
      </c>
      <c r="K32" s="269"/>
    </row>
    <row r="33" spans="2:11">
      <c r="B33" s="266" t="str">
        <f t="shared" si="6"/>
        <v>Driver</v>
      </c>
      <c r="C33" s="267">
        <f t="shared" si="7"/>
        <v>0</v>
      </c>
      <c r="D33" s="267">
        <f t="shared" si="8"/>
        <v>0</v>
      </c>
      <c r="E33" s="267">
        <f t="shared" si="9"/>
        <v>0</v>
      </c>
      <c r="F33" s="265"/>
      <c r="G33" s="265" t="s">
        <v>709</v>
      </c>
      <c r="H33" s="270">
        <f>F15</f>
        <v>0</v>
      </c>
      <c r="I33" s="270">
        <f>K15</f>
        <v>0</v>
      </c>
      <c r="J33" s="270">
        <f>P15</f>
        <v>0</v>
      </c>
      <c r="K33" s="269"/>
    </row>
    <row r="34" spans="2:11">
      <c r="B34" s="266" t="str">
        <f t="shared" si="6"/>
        <v>Thermal</v>
      </c>
      <c r="C34" s="267">
        <f t="shared" si="7"/>
        <v>0</v>
      </c>
      <c r="D34" s="267">
        <f t="shared" si="8"/>
        <v>0</v>
      </c>
      <c r="E34" s="267">
        <f t="shared" si="9"/>
        <v>0</v>
      </c>
      <c r="F34" s="265"/>
      <c r="G34" s="268" t="s">
        <v>711</v>
      </c>
      <c r="H34" s="268">
        <v>0</v>
      </c>
      <c r="I34" s="268">
        <v>0</v>
      </c>
      <c r="J34" s="268">
        <v>0</v>
      </c>
      <c r="K34" s="269"/>
    </row>
    <row r="35" spans="2:11">
      <c r="B35" s="266" t="str">
        <f t="shared" si="6"/>
        <v>Optic</v>
      </c>
      <c r="C35" s="267">
        <f t="shared" si="7"/>
        <v>0</v>
      </c>
      <c r="D35" s="267">
        <f t="shared" si="8"/>
        <v>0</v>
      </c>
      <c r="E35" s="267">
        <f t="shared" si="9"/>
        <v>0</v>
      </c>
      <c r="F35" s="265"/>
      <c r="G35" s="265" t="s">
        <v>711</v>
      </c>
      <c r="H35" s="267" t="e">
        <f>IF(H33=0,NA(),F28)</f>
        <v>#N/A</v>
      </c>
      <c r="I35" s="267" t="e">
        <f>IF(I33=0,NA(),K28)</f>
        <v>#N/A</v>
      </c>
      <c r="J35" s="267" t="e">
        <f>IF(J33=0,NA(),P28)</f>
        <v>#N/A</v>
      </c>
      <c r="K35" s="269"/>
    </row>
    <row r="36" spans="2:11">
      <c r="B36" s="266" t="str">
        <f t="shared" si="6"/>
        <v>PCB / Holder</v>
      </c>
      <c r="C36" s="267">
        <f t="shared" si="7"/>
        <v>0</v>
      </c>
      <c r="D36" s="267">
        <f t="shared" si="8"/>
        <v>0</v>
      </c>
      <c r="E36" s="267">
        <f t="shared" si="9"/>
        <v>0</v>
      </c>
      <c r="F36" s="265"/>
      <c r="G36" s="265" t="s">
        <v>710</v>
      </c>
      <c r="H36" s="271">
        <f>F17</f>
        <v>0</v>
      </c>
      <c r="I36" s="271">
        <f>K17</f>
        <v>0</v>
      </c>
      <c r="J36" s="271">
        <f>P17</f>
        <v>0</v>
      </c>
      <c r="K36" s="269"/>
    </row>
    <row r="37" spans="2:11">
      <c r="B37" s="266" t="str">
        <f t="shared" si="6"/>
        <v>LED Placements</v>
      </c>
      <c r="C37" s="267">
        <f t="shared" si="7"/>
        <v>0</v>
      </c>
      <c r="D37" s="267">
        <f t="shared" si="8"/>
        <v>0</v>
      </c>
      <c r="E37" s="267">
        <f t="shared" si="9"/>
        <v>0</v>
      </c>
      <c r="F37" s="265"/>
      <c r="G37" s="265"/>
      <c r="H37" s="265"/>
      <c r="I37" s="265"/>
      <c r="J37" s="265"/>
    </row>
    <row r="38" spans="2:11">
      <c r="B38" s="266" t="str">
        <f t="shared" si="6"/>
        <v>TIM</v>
      </c>
      <c r="C38" s="267">
        <f t="shared" si="7"/>
        <v>0</v>
      </c>
      <c r="D38" s="267">
        <f t="shared" si="8"/>
        <v>0</v>
      </c>
      <c r="E38" s="267">
        <f t="shared" si="9"/>
        <v>0</v>
      </c>
      <c r="F38" s="265"/>
      <c r="G38" s="265"/>
      <c r="H38" s="265"/>
      <c r="I38" s="265"/>
      <c r="J38" s="265"/>
    </row>
    <row r="39" spans="2:11">
      <c r="B39" s="266" t="str">
        <f t="shared" si="6"/>
        <v>Labor &amp; Other</v>
      </c>
      <c r="C39" s="267">
        <f t="shared" si="7"/>
        <v>0</v>
      </c>
      <c r="D39" s="267">
        <f t="shared" si="8"/>
        <v>0</v>
      </c>
      <c r="E39" s="267">
        <f t="shared" si="9"/>
        <v>0</v>
      </c>
      <c r="F39" s="265"/>
      <c r="G39" s="265"/>
      <c r="H39" s="265"/>
      <c r="I39" s="265"/>
      <c r="J39" s="265"/>
    </row>
    <row r="55" spans="2:24" ht="33" customHeight="1">
      <c r="B55" s="360"/>
      <c r="C55" s="360"/>
      <c r="D55" s="360"/>
      <c r="E55" s="360"/>
      <c r="F55" s="360"/>
      <c r="G55" s="360"/>
      <c r="H55" s="360"/>
      <c r="I55" s="360"/>
      <c r="J55" s="360"/>
      <c r="K55" s="360"/>
      <c r="L55" s="360"/>
      <c r="M55" s="360"/>
      <c r="N55" s="360"/>
      <c r="O55" s="360"/>
      <c r="P55" s="360"/>
      <c r="Q55" s="360"/>
      <c r="R55" s="272"/>
      <c r="S55" s="272"/>
      <c r="T55" s="272"/>
      <c r="U55" s="272"/>
      <c r="V55" s="272"/>
      <c r="W55" s="272"/>
      <c r="X55" s="272"/>
    </row>
  </sheetData>
  <dataConsolidate/>
  <mergeCells count="10">
    <mergeCell ref="B12:B13"/>
    <mergeCell ref="B15:B17"/>
    <mergeCell ref="B4:B10"/>
    <mergeCell ref="H29:J29"/>
    <mergeCell ref="H30:J30"/>
    <mergeCell ref="M29:O29"/>
    <mergeCell ref="M30:O30"/>
    <mergeCell ref="C3:F3"/>
    <mergeCell ref="H3:K3"/>
    <mergeCell ref="M3:P3"/>
  </mergeCells>
  <printOptions horizontalCentered="1" verticalCentered="1"/>
  <pageMargins left="0.25" right="0.25" top="0.5" bottom="0.5" header="0.5" footer="0.5"/>
  <pageSetup scale="6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dimension ref="A1:E17"/>
  <sheetViews>
    <sheetView workbookViewId="0">
      <selection activeCell="F2" sqref="F2"/>
    </sheetView>
  </sheetViews>
  <sheetFormatPr defaultRowHeight="12.75"/>
  <cols>
    <col min="1" max="1" width="23.42578125" style="175" bestFit="1" customWidth="1"/>
    <col min="2" max="2" width="9.140625" style="175"/>
    <col min="3" max="3" width="4.42578125" style="175" customWidth="1"/>
    <col min="4" max="4" width="26.5703125" style="175" customWidth="1"/>
    <col min="5" max="5" width="9.140625" style="175" customWidth="1"/>
    <col min="6" max="16384" width="9.140625" style="175"/>
  </cols>
  <sheetData>
    <row r="1" spans="1:5">
      <c r="A1" s="273" t="s">
        <v>722</v>
      </c>
    </row>
    <row r="2" spans="1:5">
      <c r="A2" s="175" t="s">
        <v>712</v>
      </c>
      <c r="B2" s="274">
        <v>5</v>
      </c>
      <c r="C2" s="275" t="s">
        <v>713</v>
      </c>
      <c r="D2" s="175" t="s">
        <v>714</v>
      </c>
      <c r="E2" s="276">
        <f>ROUND(PI()*(B2/2)^2,0)</f>
        <v>20</v>
      </c>
    </row>
    <row r="3" spans="1:5">
      <c r="A3" s="175" t="s">
        <v>715</v>
      </c>
      <c r="B3" s="274">
        <v>5</v>
      </c>
      <c r="C3" s="275" t="s">
        <v>713</v>
      </c>
      <c r="D3" s="175" t="s">
        <v>716</v>
      </c>
      <c r="E3" s="276">
        <f>ROUND(B3*645.16,0)</f>
        <v>3226</v>
      </c>
    </row>
    <row r="4" spans="1:5">
      <c r="A4" s="175" t="s">
        <v>715</v>
      </c>
      <c r="B4" s="274">
        <v>5</v>
      </c>
      <c r="C4" s="275" t="s">
        <v>713</v>
      </c>
      <c r="D4" s="175" t="s">
        <v>719</v>
      </c>
      <c r="E4" s="276">
        <f>ROUND(B4*6.4516,0)</f>
        <v>32</v>
      </c>
    </row>
    <row r="5" spans="1:5">
      <c r="A5" s="175" t="s">
        <v>717</v>
      </c>
      <c r="B5" s="274">
        <v>0.18</v>
      </c>
      <c r="C5" s="275" t="s">
        <v>713</v>
      </c>
      <c r="D5" s="175" t="s">
        <v>718</v>
      </c>
      <c r="E5" s="277">
        <f>B5/6.4516</f>
        <v>2.7900055800111598E-2</v>
      </c>
    </row>
    <row r="6" spans="1:5">
      <c r="A6" s="175" t="s">
        <v>716</v>
      </c>
      <c r="B6" s="274">
        <v>32258</v>
      </c>
      <c r="C6" s="275" t="s">
        <v>713</v>
      </c>
      <c r="D6" s="175" t="s">
        <v>715</v>
      </c>
      <c r="E6" s="276">
        <f>ROUND(B6/645.16,0)</f>
        <v>50</v>
      </c>
    </row>
    <row r="7" spans="1:5">
      <c r="A7" s="175" t="s">
        <v>719</v>
      </c>
      <c r="B7" s="274">
        <v>32</v>
      </c>
      <c r="C7" s="275" t="s">
        <v>713</v>
      </c>
      <c r="D7" s="175" t="s">
        <v>715</v>
      </c>
      <c r="E7" s="276">
        <f>ROUND(B7/6.4516,0)</f>
        <v>5</v>
      </c>
    </row>
    <row r="8" spans="1:5">
      <c r="A8" s="175" t="s">
        <v>718</v>
      </c>
      <c r="B8" s="274">
        <v>2.8000000000000001E-2</v>
      </c>
      <c r="C8" s="275" t="s">
        <v>713</v>
      </c>
      <c r="D8" s="175" t="s">
        <v>717</v>
      </c>
      <c r="E8" s="278">
        <f>B8*6.4516</f>
        <v>0.18064479999999999</v>
      </c>
    </row>
    <row r="9" spans="1:5">
      <c r="A9" s="175" t="s">
        <v>723</v>
      </c>
      <c r="B9" s="274">
        <v>1</v>
      </c>
      <c r="C9" s="275" t="s">
        <v>713</v>
      </c>
      <c r="D9" s="175" t="s">
        <v>724</v>
      </c>
      <c r="E9" s="278">
        <f>B9*0.453592</f>
        <v>0.453592</v>
      </c>
    </row>
    <row r="10" spans="1:5">
      <c r="A10" s="175" t="s">
        <v>725</v>
      </c>
      <c r="B10" s="279">
        <v>0.86</v>
      </c>
      <c r="C10" s="275" t="s">
        <v>713</v>
      </c>
      <c r="D10" s="175" t="s">
        <v>726</v>
      </c>
      <c r="E10" s="280">
        <f>B10/0.453592</f>
        <v>1.8959770013580486</v>
      </c>
    </row>
    <row r="11" spans="1:5">
      <c r="A11" s="175" t="s">
        <v>724</v>
      </c>
      <c r="B11" s="274">
        <v>1</v>
      </c>
      <c r="C11" s="275" t="s">
        <v>713</v>
      </c>
      <c r="D11" s="175" t="s">
        <v>723</v>
      </c>
      <c r="E11" s="278">
        <f>B11/0.453592</f>
        <v>2.2046244201837775</v>
      </c>
    </row>
    <row r="12" spans="1:5">
      <c r="A12" s="175" t="s">
        <v>726</v>
      </c>
      <c r="B12" s="279">
        <v>1.9</v>
      </c>
      <c r="C12" s="275" t="s">
        <v>713</v>
      </c>
      <c r="D12" s="175" t="s">
        <v>725</v>
      </c>
      <c r="E12" s="280">
        <f>B12*0.453592</f>
        <v>0.86182479999999995</v>
      </c>
    </row>
    <row r="15" spans="1:5">
      <c r="A15" s="273" t="s">
        <v>721</v>
      </c>
    </row>
    <row r="16" spans="1:5">
      <c r="A16" s="175" t="s">
        <v>789</v>
      </c>
      <c r="B16" s="274">
        <v>55</v>
      </c>
      <c r="C16" s="275" t="s">
        <v>713</v>
      </c>
      <c r="D16" s="175" t="s">
        <v>790</v>
      </c>
      <c r="E16" s="274">
        <v>85</v>
      </c>
    </row>
    <row r="17" spans="3:5">
      <c r="C17" s="275" t="s">
        <v>713</v>
      </c>
      <c r="D17" s="175" t="s">
        <v>720</v>
      </c>
      <c r="E17" s="281">
        <f>1-((305.44*B16^-1.43)- (305.44*E16^-1.43))</f>
        <v>0.54062796613937003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L47"/>
  <sheetViews>
    <sheetView topLeftCell="O1" workbookViewId="0">
      <selection activeCell="R3" sqref="R3"/>
    </sheetView>
  </sheetViews>
  <sheetFormatPr defaultRowHeight="12.75"/>
  <cols>
    <col min="1" max="1" width="10.28515625" customWidth="1"/>
    <col min="14" max="14" width="18.42578125" customWidth="1"/>
    <col min="16" max="16" width="3.85546875" customWidth="1"/>
    <col min="17" max="17" width="18.42578125" customWidth="1"/>
    <col min="19" max="19" width="3.85546875" customWidth="1"/>
    <col min="20" max="20" width="18.42578125" customWidth="1"/>
    <col min="22" max="22" width="3.85546875" customWidth="1"/>
    <col min="23" max="23" width="9.85546875" customWidth="1"/>
    <col min="27" max="27" width="4.7109375" customWidth="1"/>
    <col min="34" max="34" width="4" customWidth="1"/>
    <col min="35" max="35" width="12.42578125" customWidth="1"/>
    <col min="36" max="36" width="17.28515625" customWidth="1"/>
  </cols>
  <sheetData>
    <row r="1" spans="1:38">
      <c r="A1" t="s">
        <v>4</v>
      </c>
      <c r="B1" t="s">
        <v>8</v>
      </c>
      <c r="F1" t="s">
        <v>9</v>
      </c>
      <c r="J1" t="s">
        <v>10</v>
      </c>
      <c r="N1" s="62" t="s">
        <v>8</v>
      </c>
      <c r="Q1" s="62" t="s">
        <v>9</v>
      </c>
      <c r="T1" s="62" t="s">
        <v>10</v>
      </c>
      <c r="Y1" s="2" t="s">
        <v>371</v>
      </c>
    </row>
    <row r="2" spans="1:38" ht="42" customHeight="1">
      <c r="A2">
        <v>0</v>
      </c>
      <c r="B2" s="2" t="s">
        <v>6</v>
      </c>
      <c r="C2" s="2" t="s">
        <v>5</v>
      </c>
      <c r="D2" s="2" t="s">
        <v>6</v>
      </c>
      <c r="E2" s="2" t="s">
        <v>5</v>
      </c>
      <c r="F2" s="2" t="s">
        <v>6</v>
      </c>
      <c r="G2" s="2" t="s">
        <v>5</v>
      </c>
      <c r="H2" s="2" t="s">
        <v>6</v>
      </c>
      <c r="I2" s="2" t="s">
        <v>5</v>
      </c>
      <c r="J2" s="2" t="s">
        <v>6</v>
      </c>
      <c r="K2" s="2" t="s">
        <v>5</v>
      </c>
      <c r="L2" s="2" t="s">
        <v>6</v>
      </c>
      <c r="M2" s="2" t="s">
        <v>5</v>
      </c>
      <c r="N2" s="13"/>
      <c r="Q2" s="13"/>
      <c r="T2" s="13"/>
      <c r="X2" s="2" t="s">
        <v>28</v>
      </c>
      <c r="Y2" s="2" t="s">
        <v>303</v>
      </c>
      <c r="Z2" s="2" t="s">
        <v>1</v>
      </c>
      <c r="AA2" s="2"/>
      <c r="AB2" s="2" t="s">
        <v>30</v>
      </c>
      <c r="AC2" s="2" t="s">
        <v>37</v>
      </c>
      <c r="AD2" s="2" t="s">
        <v>43</v>
      </c>
      <c r="AE2" s="2" t="s">
        <v>36</v>
      </c>
      <c r="AF2" s="2" t="s">
        <v>25</v>
      </c>
      <c r="AG2" s="2" t="s">
        <v>26</v>
      </c>
      <c r="AH2" s="2"/>
      <c r="AI2" s="13" t="s">
        <v>304</v>
      </c>
      <c r="AJ2" s="13" t="s">
        <v>306</v>
      </c>
      <c r="AK2" s="13" t="s">
        <v>307</v>
      </c>
      <c r="AL2" s="13" t="s">
        <v>308</v>
      </c>
    </row>
    <row r="3" spans="1:38">
      <c r="A3">
        <v>1</v>
      </c>
      <c r="B3">
        <f>INDEX(Models!$U$3:$CM$1963,$O$3*2-1,$A3)</f>
        <v>0</v>
      </c>
      <c r="C3">
        <f>INDEX(Models!$U$3:$CM$1963,$O$3*2,$A3)</f>
        <v>0</v>
      </c>
      <c r="D3" t="str">
        <f>IF(B3=0,"",B3&amp;" ["&amp;E3&amp;"]")</f>
        <v/>
      </c>
      <c r="E3" t="str">
        <f>IF(C3=0,"",C3)</f>
        <v/>
      </c>
      <c r="F3">
        <f>INDEX(Models!$U$3:$CM$1963,$R$3*2-1,$A3)</f>
        <v>0</v>
      </c>
      <c r="G3">
        <f>INDEX(Models!$U$3:$CM$1963,$R$3*2,$A3)</f>
        <v>0</v>
      </c>
      <c r="H3" t="str">
        <f>IF(F3=0,"",F3&amp;" ["&amp;I3&amp;"]")</f>
        <v/>
      </c>
      <c r="I3" t="str">
        <f>IF(G3=0,"",G3)</f>
        <v/>
      </c>
      <c r="J3">
        <f>INDEX(Models!$U$3:$CM$1963,$U$3*2-1,$A3)</f>
        <v>0</v>
      </c>
      <c r="K3">
        <f>INDEX(Models!$U$3:$CM$1963,$U$3*2,$A3)</f>
        <v>0</v>
      </c>
      <c r="L3" t="str">
        <f>IF(J3=0,"",J3&amp;" ["&amp;M3&amp;"]")</f>
        <v/>
      </c>
      <c r="M3" t="str">
        <f>IF(K3=0,"",K3)</f>
        <v/>
      </c>
      <c r="N3" t="s">
        <v>2</v>
      </c>
      <c r="O3">
        <v>1</v>
      </c>
      <c r="Q3" t="s">
        <v>2</v>
      </c>
      <c r="R3">
        <v>1</v>
      </c>
      <c r="T3" t="s">
        <v>2</v>
      </c>
      <c r="U3">
        <v>1</v>
      </c>
      <c r="W3" s="62" t="s">
        <v>48</v>
      </c>
      <c r="X3" s="3">
        <f>SYSTEM!$F$9/1000</f>
        <v>0</v>
      </c>
      <c r="Y3" s="17">
        <f>IF($X3&lt;$O$19,0,IF($X3&gt;$O$20,0,$O$27*$X3^3+$O$28*$X3^2+$O$29*$X3+$O$30))</f>
        <v>0</v>
      </c>
      <c r="Z3" s="17">
        <f>IF($X3&lt;$O$19,0,IF($X3&gt;$O$20,0,$O$22*$X3^3+$O$23*$X3^2+$O$24*$X3+$O$25))</f>
        <v>0</v>
      </c>
      <c r="AA3" s="21"/>
      <c r="AB3" s="16">
        <f>SYSTEM!$F$8</f>
        <v>1</v>
      </c>
      <c r="AC3" s="17">
        <f>AB3*X3*AL3/SYSTEM!F$13/AB3</f>
        <v>0</v>
      </c>
      <c r="AD3" s="16">
        <f>AB3*AK3*SYSTEM!F12/AB3</f>
        <v>0</v>
      </c>
      <c r="AE3" s="15">
        <f>IF(AC3=0,0,AD3/AC3)</f>
        <v>0</v>
      </c>
      <c r="AF3" s="15">
        <f>AG3+O35*AI3</f>
        <v>85</v>
      </c>
      <c r="AG3" s="15">
        <f>SYSTEM!$F$10</f>
        <v>85</v>
      </c>
      <c r="AH3" s="22"/>
      <c r="AI3" s="3">
        <f>Y3*X3</f>
        <v>0</v>
      </c>
      <c r="AJ3" s="3">
        <f>1+(AF3-$O$33)*$O$32</f>
        <v>1</v>
      </c>
      <c r="AK3">
        <f>Z3*AJ3*$O$5*$AB$3</f>
        <v>0</v>
      </c>
      <c r="AL3">
        <f>(Y3+(AF3-$O$33)*$O$34)*AB3</f>
        <v>0</v>
      </c>
    </row>
    <row r="4" spans="1:38">
      <c r="A4">
        <v>2</v>
      </c>
      <c r="B4">
        <f>INDEX(Models!$U$3:$CM$1963,$O$3*2-1,$A4)</f>
        <v>0</v>
      </c>
      <c r="C4">
        <f>INDEX(Models!$U$3:$CM$1963,$O$3*2,$A4)</f>
        <v>0</v>
      </c>
      <c r="D4" t="str">
        <f t="shared" ref="D4:D47" si="0">IF(B4=0,"",B4&amp;" ["&amp;E4&amp;"]")</f>
        <v/>
      </c>
      <c r="E4" t="str">
        <f t="shared" ref="E4:E47" si="1">IF(C4=0,"",C4)</f>
        <v/>
      </c>
      <c r="F4">
        <f>INDEX(Models!$U$3:$CM$1963,$R$3*2-1,$A4)</f>
        <v>0</v>
      </c>
      <c r="G4">
        <f>INDEX(Models!$U$3:$CM$1963,$R$3*2,$A4)</f>
        <v>0</v>
      </c>
      <c r="H4" t="str">
        <f t="shared" ref="H4:H47" si="2">IF(F4=0,"",F4&amp;" ["&amp;I4&amp;"]")</f>
        <v/>
      </c>
      <c r="I4" t="str">
        <f t="shared" ref="I4:I47" si="3">IF(G4=0,"",G4)</f>
        <v/>
      </c>
      <c r="J4">
        <f>INDEX(Models!$U$3:$CM$1963,$U$3*2-1,$A4)</f>
        <v>0</v>
      </c>
      <c r="K4">
        <f>INDEX(Models!$U$3:$CM$1963,$U$3*2,$A4)</f>
        <v>0</v>
      </c>
      <c r="L4" t="str">
        <f t="shared" ref="L4:L47" si="4">IF(J4=0,"",J4&amp;" ["&amp;M4&amp;"]")</f>
        <v/>
      </c>
      <c r="M4" t="str">
        <f t="shared" ref="M4:M47" si="5">IF(K4=0,"",K4)</f>
        <v/>
      </c>
      <c r="N4" t="s">
        <v>0</v>
      </c>
      <c r="O4">
        <v>1</v>
      </c>
      <c r="Q4" t="s">
        <v>0</v>
      </c>
      <c r="R4">
        <v>1</v>
      </c>
      <c r="T4" t="s">
        <v>0</v>
      </c>
      <c r="U4">
        <v>1</v>
      </c>
      <c r="W4" s="62" t="s">
        <v>49</v>
      </c>
      <c r="X4" s="3">
        <f>SYSTEM!$K$9/1000</f>
        <v>0</v>
      </c>
      <c r="Y4" s="17">
        <f>IF($X4&lt;$R$19,0,IF($X4&gt;$R$20,0,$R$27*$X4^3+$R$28*$X4^2+$R$29*$X4+$R$30))</f>
        <v>0</v>
      </c>
      <c r="Z4" s="17">
        <f>IF($X4&lt;$R$19,0,IF($X4&gt;$R$20,0,$R$22*$X4^3+$R$23*$X4^2+$R$24*$X4+$R$25))</f>
        <v>0</v>
      </c>
      <c r="AA4" s="21"/>
      <c r="AB4" s="16">
        <f>SYSTEM!$K$8</f>
        <v>1</v>
      </c>
      <c r="AC4" s="17">
        <f>AB4*X4*AL4/SYSTEM!K$13/AB4</f>
        <v>0</v>
      </c>
      <c r="AD4" s="16">
        <f>AB4*AK4*SYSTEM!K$12/AB4</f>
        <v>0</v>
      </c>
      <c r="AE4" s="15">
        <f>IF(AC4=0,0,AD4/AC4)</f>
        <v>0</v>
      </c>
      <c r="AF4" s="15">
        <f>AG4+R35*AI4</f>
        <v>85</v>
      </c>
      <c r="AG4" s="15">
        <f>SYSTEM!$K$10</f>
        <v>85</v>
      </c>
      <c r="AH4" s="22"/>
      <c r="AI4" s="3">
        <f>Y4*X4</f>
        <v>0</v>
      </c>
      <c r="AJ4" s="3">
        <f>1+(AF4-$R$33)*$R$32</f>
        <v>1</v>
      </c>
      <c r="AK4">
        <f>Z4*AJ4*$R$5*$AB$4</f>
        <v>0</v>
      </c>
      <c r="AL4">
        <f>(Y4+(AF4-$R$33)*$R$34)*AB4</f>
        <v>0</v>
      </c>
    </row>
    <row r="5" spans="1:38">
      <c r="A5">
        <v>3</v>
      </c>
      <c r="B5">
        <f>INDEX(Models!$U$3:$CM$1963,$O$3*2-1,$A5)</f>
        <v>0</v>
      </c>
      <c r="C5">
        <f>INDEX(Models!$U$3:$CM$1963,$O$3*2,$A5)</f>
        <v>0</v>
      </c>
      <c r="D5" t="str">
        <f t="shared" si="0"/>
        <v/>
      </c>
      <c r="E5" t="str">
        <f t="shared" si="1"/>
        <v/>
      </c>
      <c r="F5">
        <f>INDEX(Models!$U$3:$CM$1963,$R$3*2-1,$A5)</f>
        <v>0</v>
      </c>
      <c r="G5">
        <f>INDEX(Models!$U$3:$CM$1963,$R$3*2,$A5)</f>
        <v>0</v>
      </c>
      <c r="H5" t="str">
        <f t="shared" si="2"/>
        <v/>
      </c>
      <c r="I5" t="str">
        <f t="shared" si="3"/>
        <v/>
      </c>
      <c r="J5">
        <f>INDEX(Models!$U$3:$CM$1963,$U$3*2-1,$A5)</f>
        <v>0</v>
      </c>
      <c r="K5">
        <f>INDEX(Models!$U$3:$CM$1963,$U$3*2,$A5)</f>
        <v>0</v>
      </c>
      <c r="L5" t="str">
        <f t="shared" si="4"/>
        <v/>
      </c>
      <c r="M5" t="str">
        <f t="shared" si="5"/>
        <v/>
      </c>
      <c r="N5" t="s">
        <v>5</v>
      </c>
      <c r="O5">
        <f>INDEX(Models!$U$3:$CM$1963,$O$3*2,$O$4)</f>
        <v>0</v>
      </c>
      <c r="Q5" t="s">
        <v>5</v>
      </c>
      <c r="R5">
        <f>INDEX(Models!$U$3:$CM$1963,$R$3*2,$R$4)</f>
        <v>0</v>
      </c>
      <c r="T5" t="s">
        <v>5</v>
      </c>
      <c r="U5">
        <f>INDEX(Models!$U$3:$CM$1963,$U$3*2,$U$4)</f>
        <v>0</v>
      </c>
      <c r="W5" s="62" t="s">
        <v>50</v>
      </c>
      <c r="X5" s="3">
        <f>SYSTEM!$P$9/1000</f>
        <v>0</v>
      </c>
      <c r="Y5" s="17">
        <f>IF($X5&lt;$U$19,0,IF($X5&gt;$U$20,0,$U$27*$X5^3+$U$28*$X5^2+$U$29*$X5+$U$30))</f>
        <v>0</v>
      </c>
      <c r="Z5" s="17">
        <f>IF($X5&lt;$U$19,0,IF($X5&gt;$U$20,0,$U$22*$X5^3+$U$23*$X5^2+$U$24*$X5+$U$25))</f>
        <v>0</v>
      </c>
      <c r="AA5" s="21"/>
      <c r="AB5" s="16">
        <f>SYSTEM!$P$8</f>
        <v>1</v>
      </c>
      <c r="AC5" s="17">
        <f>AB5*X5*AL5/SYSTEM!P$13/AB5</f>
        <v>0</v>
      </c>
      <c r="AD5" s="16">
        <f>AB5*AK5*SYSTEM!P$12/AB5</f>
        <v>0</v>
      </c>
      <c r="AE5" s="15">
        <f>IF(AC5=0,0,AD5/AC5)</f>
        <v>0</v>
      </c>
      <c r="AF5" s="15">
        <f>AG5+U35*AI5</f>
        <v>85</v>
      </c>
      <c r="AG5" s="15">
        <f>SYSTEM!$P$10</f>
        <v>85</v>
      </c>
      <c r="AH5" s="22"/>
      <c r="AI5" s="3">
        <f>Y5*X5</f>
        <v>0</v>
      </c>
      <c r="AJ5" s="3">
        <f>1+(AF5-$U$33)*$U$32</f>
        <v>1</v>
      </c>
      <c r="AK5">
        <f>Z5*AJ5*$U$5*$AB$5</f>
        <v>0</v>
      </c>
      <c r="AL5">
        <f>(Y5+(AF5-$U$33)*$U$34)*AB5</f>
        <v>0</v>
      </c>
    </row>
    <row r="6" spans="1:38">
      <c r="A6">
        <v>4</v>
      </c>
      <c r="B6">
        <f>INDEX(Models!$U$3:$CM$1963,$O$3*2-1,$A6)</f>
        <v>0</v>
      </c>
      <c r="C6">
        <f>INDEX(Models!$U$3:$CM$1963,$O$3*2,$A6)</f>
        <v>0</v>
      </c>
      <c r="D6" t="str">
        <f t="shared" si="0"/>
        <v/>
      </c>
      <c r="E6" t="str">
        <f t="shared" si="1"/>
        <v/>
      </c>
      <c r="F6">
        <f>INDEX(Models!$U$3:$CM$1963,$R$3*2-1,$A6)</f>
        <v>0</v>
      </c>
      <c r="G6">
        <f>INDEX(Models!$U$3:$CM$1963,$R$3*2,$A6)</f>
        <v>0</v>
      </c>
      <c r="H6" t="str">
        <f t="shared" si="2"/>
        <v/>
      </c>
      <c r="I6" t="str">
        <f t="shared" si="3"/>
        <v/>
      </c>
      <c r="J6">
        <f>INDEX(Models!$U$3:$CM$1963,$U$3*2-1,$A6)</f>
        <v>0</v>
      </c>
      <c r="K6">
        <f>INDEX(Models!$U$3:$CM$1963,$U$3*2,$A6)</f>
        <v>0</v>
      </c>
      <c r="L6" t="str">
        <f t="shared" si="4"/>
        <v/>
      </c>
      <c r="M6" t="str">
        <f t="shared" si="5"/>
        <v/>
      </c>
      <c r="N6" s="62" t="s">
        <v>705</v>
      </c>
      <c r="O6" s="64">
        <f>INDEX(Models!$G$3:$H$1963,O3*2-1,1)</f>
        <v>0</v>
      </c>
      <c r="Q6" s="62" t="s">
        <v>705</v>
      </c>
      <c r="R6" s="64">
        <f>INDEX(Models!$G$3:$H$1963,R3*2-1,1)</f>
        <v>0</v>
      </c>
      <c r="T6" s="62" t="s">
        <v>705</v>
      </c>
      <c r="U6" s="64">
        <f>INDEX(Models!$G$3:$H$1963,U3*2-1,1)</f>
        <v>0</v>
      </c>
    </row>
    <row r="7" spans="1:38">
      <c r="A7">
        <v>5</v>
      </c>
      <c r="B7">
        <f>INDEX(Models!$U$3:$CM$1963,$O$3*2-1,$A7)</f>
        <v>0</v>
      </c>
      <c r="C7">
        <f>INDEX(Models!$U$3:$CM$1963,$O$3*2,$A7)</f>
        <v>0</v>
      </c>
      <c r="D7" t="str">
        <f t="shared" si="0"/>
        <v/>
      </c>
      <c r="E7" t="str">
        <f t="shared" si="1"/>
        <v/>
      </c>
      <c r="F7">
        <f>INDEX(Models!$U$3:$CM$1963,$R$3*2-1,$A7)</f>
        <v>0</v>
      </c>
      <c r="G7">
        <f>INDEX(Models!$U$3:$CM$1963,$R$3*2,$A7)</f>
        <v>0</v>
      </c>
      <c r="H7" t="str">
        <f t="shared" si="2"/>
        <v/>
      </c>
      <c r="I7" t="str">
        <f t="shared" si="3"/>
        <v/>
      </c>
      <c r="J7">
        <f>INDEX(Models!$U$3:$CM$1963,$U$3*2-1,$A7)</f>
        <v>0</v>
      </c>
      <c r="K7">
        <f>INDEX(Models!$U$3:$CM$1963,$U$3*2,$A7)</f>
        <v>0</v>
      </c>
      <c r="L7" t="str">
        <f t="shared" si="4"/>
        <v/>
      </c>
      <c r="M7" t="str">
        <f t="shared" si="5"/>
        <v/>
      </c>
      <c r="N7" s="62" t="s">
        <v>706</v>
      </c>
      <c r="O7" s="3">
        <f>INDEX(Models!$G$3:$H$1963,O3*2-1,2)</f>
        <v>0</v>
      </c>
      <c r="P7" s="6"/>
      <c r="Q7" s="62" t="s">
        <v>706</v>
      </c>
      <c r="R7" s="3">
        <f>INDEX(Models!$G$3:$H$1963,R3*2-1,2)</f>
        <v>0</v>
      </c>
      <c r="S7" s="6"/>
      <c r="T7" s="62" t="s">
        <v>706</v>
      </c>
      <c r="U7" s="3">
        <f>INDEX(Models!$G$3:$H$1963,U3*2-1,2)</f>
        <v>0</v>
      </c>
      <c r="V7" s="6"/>
      <c r="W7" s="6"/>
    </row>
    <row r="8" spans="1:38">
      <c r="A8">
        <v>6</v>
      </c>
      <c r="B8">
        <f>INDEX(Models!$U$3:$CM$1963,$O$3*2-1,$A8)</f>
        <v>0</v>
      </c>
      <c r="C8">
        <f>INDEX(Models!$U$3:$CM$1963,$O$3*2,$A8)</f>
        <v>0</v>
      </c>
      <c r="D8" t="str">
        <f t="shared" si="0"/>
        <v/>
      </c>
      <c r="E8" t="str">
        <f t="shared" si="1"/>
        <v/>
      </c>
      <c r="F8">
        <f>INDEX(Models!$U$3:$CM$1963,$R$3*2-1,$A8)</f>
        <v>0</v>
      </c>
      <c r="G8">
        <f>INDEX(Models!$U$3:$CM$1963,$R$3*2,$A8)</f>
        <v>0</v>
      </c>
      <c r="H8" t="str">
        <f t="shared" si="2"/>
        <v/>
      </c>
      <c r="I8" t="str">
        <f t="shared" si="3"/>
        <v/>
      </c>
      <c r="J8">
        <f>INDEX(Models!$U$3:$CM$1963,$U$3*2-1,$A8)</f>
        <v>0</v>
      </c>
      <c r="K8">
        <f>INDEX(Models!$U$3:$CM$1963,$U$3*2,$A8)</f>
        <v>0</v>
      </c>
      <c r="L8" t="str">
        <f t="shared" si="4"/>
        <v/>
      </c>
      <c r="M8" t="str">
        <f t="shared" si="5"/>
        <v/>
      </c>
      <c r="N8" s="10"/>
      <c r="Q8" s="10"/>
      <c r="T8" s="10"/>
    </row>
    <row r="9" spans="1:38">
      <c r="A9">
        <v>7</v>
      </c>
      <c r="B9">
        <f>INDEX(Models!$U$3:$CM$1963,$O$3*2-1,$A9)</f>
        <v>0</v>
      </c>
      <c r="C9">
        <f>INDEX(Models!$U$3:$CM$1963,$O$3*2,$A9)</f>
        <v>0</v>
      </c>
      <c r="D9" t="str">
        <f t="shared" si="0"/>
        <v/>
      </c>
      <c r="E9" t="str">
        <f t="shared" si="1"/>
        <v/>
      </c>
      <c r="F9">
        <f>INDEX(Models!$U$3:$CM$1963,$R$3*2-1,$A9)</f>
        <v>0</v>
      </c>
      <c r="G9">
        <f>INDEX(Models!$U$3:$CM$1963,$R$3*2,$A9)</f>
        <v>0</v>
      </c>
      <c r="H9" t="str">
        <f t="shared" si="2"/>
        <v/>
      </c>
      <c r="I9" t="str">
        <f t="shared" si="3"/>
        <v/>
      </c>
      <c r="J9">
        <f>INDEX(Models!$U$3:$CM$1963,$U$3*2-1,$A9)</f>
        <v>0</v>
      </c>
      <c r="K9">
        <f>INDEX(Models!$U$3:$CM$1963,$U$3*2,$A9)</f>
        <v>0</v>
      </c>
      <c r="L9" t="str">
        <f t="shared" si="4"/>
        <v/>
      </c>
      <c r="M9" t="str">
        <f t="shared" si="5"/>
        <v/>
      </c>
      <c r="N9" s="10"/>
      <c r="O9" s="9"/>
      <c r="Q9" s="10"/>
      <c r="R9" s="9"/>
      <c r="T9" s="10"/>
      <c r="U9" s="9"/>
    </row>
    <row r="10" spans="1:38">
      <c r="A10">
        <v>8</v>
      </c>
      <c r="B10">
        <f>INDEX(Models!$U$3:$CM$1963,$O$3*2-1,$A10)</f>
        <v>0</v>
      </c>
      <c r="C10">
        <f>INDEX(Models!$U$3:$CM$1963,$O$3*2,$A10)</f>
        <v>0</v>
      </c>
      <c r="D10" t="str">
        <f t="shared" si="0"/>
        <v/>
      </c>
      <c r="E10" t="str">
        <f t="shared" si="1"/>
        <v/>
      </c>
      <c r="F10">
        <f>INDEX(Models!$U$3:$CM$1963,$R$3*2-1,$A10)</f>
        <v>0</v>
      </c>
      <c r="G10">
        <f>INDEX(Models!$U$3:$CM$1963,$R$3*2,$A10)</f>
        <v>0</v>
      </c>
      <c r="H10" t="str">
        <f t="shared" si="2"/>
        <v/>
      </c>
      <c r="I10" t="str">
        <f t="shared" si="3"/>
        <v/>
      </c>
      <c r="J10">
        <f>INDEX(Models!$U$3:$CM$1963,$U$3*2-1,$A10)</f>
        <v>0</v>
      </c>
      <c r="K10">
        <f>INDEX(Models!$U$3:$CM$1963,$U$3*2,$A10)</f>
        <v>0</v>
      </c>
      <c r="L10" t="str">
        <f t="shared" si="4"/>
        <v/>
      </c>
      <c r="M10" t="str">
        <f t="shared" si="5"/>
        <v/>
      </c>
      <c r="N10" s="10"/>
      <c r="O10" s="12"/>
      <c r="Q10" s="10"/>
      <c r="R10" s="12"/>
      <c r="T10" s="10"/>
      <c r="U10" s="12"/>
    </row>
    <row r="11" spans="1:38">
      <c r="A11">
        <v>9</v>
      </c>
      <c r="B11">
        <f>INDEX(Models!$U$3:$CM$1963,$O$3*2-1,$A11)</f>
        <v>0</v>
      </c>
      <c r="C11">
        <f>INDEX(Models!$U$3:$CM$1963,$O$3*2,$A11)</f>
        <v>0</v>
      </c>
      <c r="D11" t="str">
        <f t="shared" si="0"/>
        <v/>
      </c>
      <c r="E11" t="str">
        <f t="shared" si="1"/>
        <v/>
      </c>
      <c r="F11">
        <f>INDEX(Models!$U$3:$CM$1963,$R$3*2-1,$A11)</f>
        <v>0</v>
      </c>
      <c r="G11">
        <f>INDEX(Models!$U$3:$CM$1963,$R$3*2,$A11)</f>
        <v>0</v>
      </c>
      <c r="H11" t="str">
        <f t="shared" si="2"/>
        <v/>
      </c>
      <c r="I11" t="str">
        <f t="shared" si="3"/>
        <v/>
      </c>
      <c r="J11">
        <f>INDEX(Models!$U$3:$CM$1963,$U$3*2-1,$A11)</f>
        <v>0</v>
      </c>
      <c r="K11">
        <f>INDEX(Models!$U$3:$CM$1963,$U$3*2,$A11)</f>
        <v>0</v>
      </c>
      <c r="L11" t="str">
        <f t="shared" si="4"/>
        <v/>
      </c>
      <c r="M11" t="str">
        <f t="shared" si="5"/>
        <v/>
      </c>
      <c r="N11" s="10"/>
      <c r="O11" s="12"/>
      <c r="P11" s="9"/>
      <c r="Q11" s="10"/>
      <c r="R11" s="12"/>
      <c r="S11" s="9"/>
      <c r="T11" s="10"/>
      <c r="U11" s="12"/>
      <c r="V11" s="9"/>
      <c r="W11" s="9"/>
    </row>
    <row r="12" spans="1:38">
      <c r="A12">
        <v>10</v>
      </c>
      <c r="B12">
        <f>INDEX(Models!$U$3:$CM$1963,$O$3*2-1,$A12)</f>
        <v>0</v>
      </c>
      <c r="C12">
        <f>INDEX(Models!$U$3:$CM$1963,$O$3*2,$A12)</f>
        <v>0</v>
      </c>
      <c r="D12" t="str">
        <f t="shared" si="0"/>
        <v/>
      </c>
      <c r="E12" t="str">
        <f t="shared" si="1"/>
        <v/>
      </c>
      <c r="F12">
        <f>INDEX(Models!$U$3:$CM$1963,$R$3*2-1,$A12)</f>
        <v>0</v>
      </c>
      <c r="G12">
        <f>INDEX(Models!$U$3:$CM$1963,$R$3*2,$A12)</f>
        <v>0</v>
      </c>
      <c r="H12" t="str">
        <f t="shared" si="2"/>
        <v/>
      </c>
      <c r="I12" t="str">
        <f t="shared" si="3"/>
        <v/>
      </c>
      <c r="J12">
        <f>INDEX(Models!$U$3:$CM$1963,$U$3*2-1,$A12)</f>
        <v>0</v>
      </c>
      <c r="K12">
        <f>INDEX(Models!$U$3:$CM$1963,$U$3*2,$A12)</f>
        <v>0</v>
      </c>
      <c r="L12" t="str">
        <f t="shared" si="4"/>
        <v/>
      </c>
      <c r="M12" t="str">
        <f t="shared" si="5"/>
        <v/>
      </c>
      <c r="N12" s="10"/>
      <c r="O12" s="12"/>
      <c r="Q12" s="10"/>
      <c r="R12" s="12"/>
      <c r="T12" s="10"/>
      <c r="U12" s="12"/>
    </row>
    <row r="13" spans="1:38">
      <c r="A13">
        <v>11</v>
      </c>
      <c r="B13">
        <f>INDEX(Models!$U$3:$CM$1963,$O$3*2-1,$A13)</f>
        <v>0</v>
      </c>
      <c r="C13">
        <f>INDEX(Models!$U$3:$CM$1963,$O$3*2,$A13)</f>
        <v>0</v>
      </c>
      <c r="D13" t="str">
        <f t="shared" si="0"/>
        <v/>
      </c>
      <c r="E13" t="str">
        <f t="shared" si="1"/>
        <v/>
      </c>
      <c r="F13">
        <f>INDEX(Models!$U$3:$CM$1963,$R$3*2-1,$A13)</f>
        <v>0</v>
      </c>
      <c r="G13">
        <f>INDEX(Models!$U$3:$CM$1963,$R$3*2,$A13)</f>
        <v>0</v>
      </c>
      <c r="H13" t="str">
        <f t="shared" si="2"/>
        <v/>
      </c>
      <c r="I13" t="str">
        <f t="shared" si="3"/>
        <v/>
      </c>
      <c r="J13">
        <f>INDEX(Models!$U$3:$CM$1963,$U$3*2-1,$A13)</f>
        <v>0</v>
      </c>
      <c r="K13">
        <f>INDEX(Models!$U$3:$CM$1963,$U$3*2,$A13)</f>
        <v>0</v>
      </c>
      <c r="L13" t="str">
        <f t="shared" si="4"/>
        <v/>
      </c>
      <c r="M13" t="str">
        <f t="shared" si="5"/>
        <v/>
      </c>
      <c r="N13" s="10"/>
      <c r="O13" s="12"/>
      <c r="Q13" s="10"/>
      <c r="R13" s="12"/>
      <c r="T13" s="10"/>
      <c r="U13" s="12"/>
    </row>
    <row r="14" spans="1:38">
      <c r="A14">
        <v>12</v>
      </c>
      <c r="B14">
        <f>INDEX(Models!$U$3:$CM$1963,$O$3*2-1,$A14)</f>
        <v>0</v>
      </c>
      <c r="C14">
        <f>INDEX(Models!$U$3:$CM$1963,$O$3*2,$A14)</f>
        <v>0</v>
      </c>
      <c r="D14" t="str">
        <f t="shared" si="0"/>
        <v/>
      </c>
      <c r="E14" t="str">
        <f t="shared" si="1"/>
        <v/>
      </c>
      <c r="F14">
        <f>INDEX(Models!$U$3:$CM$1963,$R$3*2-1,$A14)</f>
        <v>0</v>
      </c>
      <c r="G14">
        <f>INDEX(Models!$U$3:$CM$1963,$R$3*2,$A14)</f>
        <v>0</v>
      </c>
      <c r="H14" t="str">
        <f t="shared" si="2"/>
        <v/>
      </c>
      <c r="I14" t="str">
        <f t="shared" si="3"/>
        <v/>
      </c>
      <c r="J14">
        <f>INDEX(Models!$U$3:$CM$1963,$U$3*2-1,$A14)</f>
        <v>0</v>
      </c>
      <c r="K14">
        <f>INDEX(Models!$U$3:$CM$1963,$U$3*2,$A14)</f>
        <v>0</v>
      </c>
      <c r="L14" t="str">
        <f t="shared" si="4"/>
        <v/>
      </c>
      <c r="M14" t="str">
        <f t="shared" si="5"/>
        <v/>
      </c>
      <c r="N14" s="10"/>
      <c r="O14" s="9"/>
      <c r="P14" s="9"/>
      <c r="Q14" s="10"/>
      <c r="R14" s="9"/>
      <c r="S14" s="9"/>
      <c r="T14" s="10"/>
      <c r="U14" s="9"/>
      <c r="V14" s="9"/>
      <c r="W14" s="9"/>
    </row>
    <row r="15" spans="1:38">
      <c r="A15">
        <v>13</v>
      </c>
      <c r="B15">
        <f>INDEX(Models!$U$3:$CM$1963,$O$3*2-1,$A15)</f>
        <v>0</v>
      </c>
      <c r="C15">
        <f>INDEX(Models!$U$3:$CM$1963,$O$3*2,$A15)</f>
        <v>0</v>
      </c>
      <c r="D15" t="str">
        <f t="shared" si="0"/>
        <v/>
      </c>
      <c r="E15" t="str">
        <f t="shared" si="1"/>
        <v/>
      </c>
      <c r="F15">
        <f>INDEX(Models!$U$3:$CM$1963,$R$3*2-1,$A15)</f>
        <v>0</v>
      </c>
      <c r="G15">
        <f>INDEX(Models!$U$3:$CM$1963,$R$3*2,$A15)</f>
        <v>0</v>
      </c>
      <c r="H15" t="str">
        <f t="shared" si="2"/>
        <v/>
      </c>
      <c r="I15" t="str">
        <f t="shared" si="3"/>
        <v/>
      </c>
      <c r="J15">
        <f>INDEX(Models!$U$3:$CM$1963,$U$3*2-1,$A15)</f>
        <v>0</v>
      </c>
      <c r="K15">
        <f>INDEX(Models!$U$3:$CM$1963,$U$3*2,$A15)</f>
        <v>0</v>
      </c>
      <c r="L15" t="str">
        <f t="shared" si="4"/>
        <v/>
      </c>
      <c r="M15" t="str">
        <f t="shared" si="5"/>
        <v/>
      </c>
      <c r="N15" s="10"/>
      <c r="O15" s="9"/>
      <c r="Q15" s="10"/>
      <c r="R15" s="9"/>
      <c r="T15" s="10"/>
      <c r="U15" s="9"/>
    </row>
    <row r="16" spans="1:38">
      <c r="A16">
        <v>14</v>
      </c>
      <c r="B16">
        <f>INDEX(Models!$U$3:$CM$1963,$O$3*2-1,$A16)</f>
        <v>0</v>
      </c>
      <c r="C16">
        <f>INDEX(Models!$U$3:$CM$1963,$O$3*2,$A16)</f>
        <v>0</v>
      </c>
      <c r="D16" t="str">
        <f t="shared" si="0"/>
        <v/>
      </c>
      <c r="E16" t="str">
        <f t="shared" si="1"/>
        <v/>
      </c>
      <c r="F16">
        <f>INDEX(Models!$U$3:$CM$1963,$R$3*2-1,$A16)</f>
        <v>0</v>
      </c>
      <c r="G16">
        <f>INDEX(Models!$U$3:$CM$1963,$R$3*2,$A16)</f>
        <v>0</v>
      </c>
      <c r="H16" t="str">
        <f t="shared" si="2"/>
        <v/>
      </c>
      <c r="I16" t="str">
        <f t="shared" si="3"/>
        <v/>
      </c>
      <c r="J16">
        <f>INDEX(Models!$U$3:$CM$1963,$U$3*2-1,$A16)</f>
        <v>0</v>
      </c>
      <c r="K16">
        <f>INDEX(Models!$U$3:$CM$1963,$U$3*2,$A16)</f>
        <v>0</v>
      </c>
      <c r="L16" t="str">
        <f t="shared" si="4"/>
        <v/>
      </c>
      <c r="M16" t="str">
        <f t="shared" si="5"/>
        <v/>
      </c>
      <c r="N16" s="10"/>
      <c r="Q16" s="10"/>
      <c r="T16" s="10"/>
    </row>
    <row r="17" spans="1:23">
      <c r="A17">
        <v>15</v>
      </c>
      <c r="B17">
        <f>INDEX(Models!$U$3:$CM$1963,$O$3*2-1,$A17)</f>
        <v>0</v>
      </c>
      <c r="C17">
        <f>INDEX(Models!$U$3:$CM$1963,$O$3*2,$A17)</f>
        <v>0</v>
      </c>
      <c r="D17" t="str">
        <f t="shared" si="0"/>
        <v/>
      </c>
      <c r="E17" t="str">
        <f t="shared" si="1"/>
        <v/>
      </c>
      <c r="F17">
        <f>INDEX(Models!$U$3:$CM$1963,$R$3*2-1,$A17)</f>
        <v>0</v>
      </c>
      <c r="G17">
        <f>INDEX(Models!$U$3:$CM$1963,$R$3*2,$A17)</f>
        <v>0</v>
      </c>
      <c r="H17" t="str">
        <f t="shared" si="2"/>
        <v/>
      </c>
      <c r="I17" t="str">
        <f t="shared" si="3"/>
        <v/>
      </c>
      <c r="J17">
        <f>INDEX(Models!$U$3:$CM$1963,$U$3*2-1,$A17)</f>
        <v>0</v>
      </c>
      <c r="K17">
        <f>INDEX(Models!$U$3:$CM$1963,$U$3*2,$A17)</f>
        <v>0</v>
      </c>
      <c r="L17" t="str">
        <f t="shared" si="4"/>
        <v/>
      </c>
      <c r="M17" t="str">
        <f t="shared" si="5"/>
        <v/>
      </c>
      <c r="N17" s="48" t="s">
        <v>373</v>
      </c>
      <c r="O17" s="49"/>
      <c r="P17" s="49"/>
      <c r="Q17" s="48" t="s">
        <v>373</v>
      </c>
      <c r="R17" s="49"/>
      <c r="S17" s="49"/>
      <c r="T17" s="48" t="s">
        <v>373</v>
      </c>
      <c r="U17" s="49"/>
      <c r="V17" s="49"/>
      <c r="W17" s="49"/>
    </row>
    <row r="18" spans="1:23">
      <c r="A18">
        <v>16</v>
      </c>
      <c r="B18">
        <f>INDEX(Models!$U$3:$CM$1963,$O$3*2-1,$A18)</f>
        <v>0</v>
      </c>
      <c r="C18">
        <f>INDEX(Models!$U$3:$CM$1963,$O$3*2,$A18)</f>
        <v>0</v>
      </c>
      <c r="D18" t="str">
        <f t="shared" si="0"/>
        <v/>
      </c>
      <c r="E18" t="str">
        <f t="shared" si="1"/>
        <v/>
      </c>
      <c r="F18">
        <f>INDEX(Models!$U$3:$CM$1963,$R$3*2-1,$A18)</f>
        <v>0</v>
      </c>
      <c r="G18">
        <f>INDEX(Models!$U$3:$CM$1963,$R$3*2,$A18)</f>
        <v>0</v>
      </c>
      <c r="H18" t="str">
        <f t="shared" si="2"/>
        <v/>
      </c>
      <c r="I18" t="str">
        <f t="shared" si="3"/>
        <v/>
      </c>
      <c r="J18">
        <f>INDEX(Models!$U$3:$CM$1963,$U$3*2-1,$A18)</f>
        <v>0</v>
      </c>
      <c r="K18">
        <f>INDEX(Models!$U$3:$CM$1963,$U$3*2,$A18)</f>
        <v>0</v>
      </c>
      <c r="L18" t="str">
        <f t="shared" si="4"/>
        <v/>
      </c>
      <c r="M18" t="str">
        <f t="shared" si="5"/>
        <v/>
      </c>
      <c r="N18" s="50" t="s">
        <v>28</v>
      </c>
      <c r="O18" s="49"/>
      <c r="P18" s="49"/>
      <c r="Q18" s="50" t="s">
        <v>28</v>
      </c>
      <c r="R18" s="49"/>
      <c r="S18" s="49"/>
      <c r="T18" s="50" t="s">
        <v>28</v>
      </c>
      <c r="U18" s="49"/>
      <c r="V18" s="49"/>
      <c r="W18" s="49"/>
    </row>
    <row r="19" spans="1:23">
      <c r="A19">
        <v>17</v>
      </c>
      <c r="B19">
        <f>INDEX(Models!$U$3:$CM$1963,$O$3*2-1,$A19)</f>
        <v>0</v>
      </c>
      <c r="C19">
        <f>INDEX(Models!$U$3:$CM$1963,$O$3*2,$A19)</f>
        <v>0</v>
      </c>
      <c r="D19" t="str">
        <f t="shared" si="0"/>
        <v/>
      </c>
      <c r="E19" t="str">
        <f t="shared" si="1"/>
        <v/>
      </c>
      <c r="F19">
        <f>INDEX(Models!$U$3:$CM$1963,$R$3*2-1,$A19)</f>
        <v>0</v>
      </c>
      <c r="G19">
        <f>INDEX(Models!$U$3:$CM$1963,$R$3*2,$A19)</f>
        <v>0</v>
      </c>
      <c r="H19" t="str">
        <f t="shared" si="2"/>
        <v/>
      </c>
      <c r="I19" t="str">
        <f t="shared" si="3"/>
        <v/>
      </c>
      <c r="J19">
        <f>INDEX(Models!$U$3:$CM$1963,$U$3*2-1,$A19)</f>
        <v>0</v>
      </c>
      <c r="K19">
        <f>INDEX(Models!$U$3:$CM$1963,$U$3*2,$A19)</f>
        <v>0</v>
      </c>
      <c r="L19" t="str">
        <f t="shared" si="4"/>
        <v/>
      </c>
      <c r="M19" t="str">
        <f t="shared" si="5"/>
        <v/>
      </c>
      <c r="N19" s="49" t="s">
        <v>348</v>
      </c>
      <c r="O19" s="51">
        <f>INDEX(Models!$G$3:$T$1963,$O$3*2-1,P19)</f>
        <v>0</v>
      </c>
      <c r="P19" s="49">
        <v>1</v>
      </c>
      <c r="Q19" s="49" t="s">
        <v>348</v>
      </c>
      <c r="R19" s="51">
        <f>INDEX(Models!$G$3:$T$1963,$R$3*2-1,S19)</f>
        <v>0</v>
      </c>
      <c r="S19" s="49">
        <v>1</v>
      </c>
      <c r="T19" s="49" t="s">
        <v>348</v>
      </c>
      <c r="U19" s="51">
        <f>INDEX(Models!$G$3:$T$1963,$U$3*2-1,V19)</f>
        <v>0</v>
      </c>
      <c r="V19" s="49">
        <v>1</v>
      </c>
      <c r="W19" s="49"/>
    </row>
    <row r="20" spans="1:23">
      <c r="A20">
        <v>18</v>
      </c>
      <c r="B20">
        <f>INDEX(Models!$U$3:$CM$1963,$O$3*2-1,$A20)</f>
        <v>0</v>
      </c>
      <c r="C20">
        <f>INDEX(Models!$U$3:$CM$1963,$O$3*2,$A20)</f>
        <v>0</v>
      </c>
      <c r="D20" t="str">
        <f t="shared" si="0"/>
        <v/>
      </c>
      <c r="E20" t="str">
        <f t="shared" si="1"/>
        <v/>
      </c>
      <c r="F20">
        <f>INDEX(Models!$U$3:$CM$1963,$R$3*2-1,$A20)</f>
        <v>0</v>
      </c>
      <c r="G20">
        <f>INDEX(Models!$U$3:$CM$1963,$R$3*2,$A20)</f>
        <v>0</v>
      </c>
      <c r="H20" t="str">
        <f t="shared" si="2"/>
        <v/>
      </c>
      <c r="I20" t="str">
        <f t="shared" si="3"/>
        <v/>
      </c>
      <c r="J20">
        <f>INDEX(Models!$U$3:$CM$1963,$U$3*2-1,$A20)</f>
        <v>0</v>
      </c>
      <c r="K20">
        <f>INDEX(Models!$U$3:$CM$1963,$U$3*2,$A20)</f>
        <v>0</v>
      </c>
      <c r="L20" t="str">
        <f t="shared" si="4"/>
        <v/>
      </c>
      <c r="M20" t="str">
        <f t="shared" si="5"/>
        <v/>
      </c>
      <c r="N20" s="49" t="s">
        <v>349</v>
      </c>
      <c r="O20" s="51">
        <f>INDEX(Models!$G$3:$T$1963,$O$3*2-1,P20)</f>
        <v>0</v>
      </c>
      <c r="P20" s="49">
        <v>2</v>
      </c>
      <c r="Q20" s="49" t="s">
        <v>349</v>
      </c>
      <c r="R20" s="51">
        <f>INDEX(Models!$G$3:$T$1963,$R$3*2-1,S20)</f>
        <v>0</v>
      </c>
      <c r="S20" s="49">
        <v>2</v>
      </c>
      <c r="T20" s="49" t="s">
        <v>349</v>
      </c>
      <c r="U20" s="51">
        <f>INDEX(Models!$G$3:$T$1963,$U$3*2-1,V20)</f>
        <v>0</v>
      </c>
      <c r="V20" s="49">
        <v>2</v>
      </c>
      <c r="W20" s="49"/>
    </row>
    <row r="21" spans="1:23">
      <c r="A21">
        <v>19</v>
      </c>
      <c r="B21">
        <f>INDEX(Models!$U$3:$CM$1963,$O$3*2-1,$A21)</f>
        <v>0</v>
      </c>
      <c r="C21">
        <f>INDEX(Models!$U$3:$CM$1963,$O$3*2,$A21)</f>
        <v>0</v>
      </c>
      <c r="D21" t="str">
        <f t="shared" si="0"/>
        <v/>
      </c>
      <c r="E21" t="str">
        <f t="shared" si="1"/>
        <v/>
      </c>
      <c r="F21">
        <f>INDEX(Models!$U$3:$CM$1963,$R$3*2-1,$A21)</f>
        <v>0</v>
      </c>
      <c r="G21">
        <f>INDEX(Models!$U$3:$CM$1963,$R$3*2,$A21)</f>
        <v>0</v>
      </c>
      <c r="H21" t="str">
        <f t="shared" si="2"/>
        <v/>
      </c>
      <c r="I21" t="str">
        <f t="shared" si="3"/>
        <v/>
      </c>
      <c r="J21">
        <f>INDEX(Models!$U$3:$CM$1963,$U$3*2-1,$A21)</f>
        <v>0</v>
      </c>
      <c r="K21">
        <f>INDEX(Models!$U$3:$CM$1963,$U$3*2,$A21)</f>
        <v>0</v>
      </c>
      <c r="L21" t="str">
        <f t="shared" si="4"/>
        <v/>
      </c>
      <c r="M21" t="str">
        <f t="shared" si="5"/>
        <v/>
      </c>
      <c r="N21" s="50" t="s">
        <v>1</v>
      </c>
      <c r="O21" s="49"/>
      <c r="P21" s="49"/>
      <c r="Q21" s="50" t="s">
        <v>1</v>
      </c>
      <c r="R21" s="49"/>
      <c r="S21" s="49"/>
      <c r="T21" s="50" t="s">
        <v>1</v>
      </c>
      <c r="U21" s="49"/>
      <c r="V21" s="49"/>
      <c r="W21" s="49"/>
    </row>
    <row r="22" spans="1:23">
      <c r="A22">
        <v>20</v>
      </c>
      <c r="B22">
        <f>INDEX(Models!$U$3:$CM$1963,$O$3*2-1,$A22)</f>
        <v>0</v>
      </c>
      <c r="C22">
        <f>INDEX(Models!$U$3:$CM$1963,$O$3*2,$A22)</f>
        <v>0</v>
      </c>
      <c r="D22" t="str">
        <f t="shared" si="0"/>
        <v/>
      </c>
      <c r="E22" t="str">
        <f t="shared" si="1"/>
        <v/>
      </c>
      <c r="F22">
        <f>INDEX(Models!$U$3:$CM$1963,$R$3*2-1,$A22)</f>
        <v>0</v>
      </c>
      <c r="G22">
        <f>INDEX(Models!$U$3:$CM$1963,$R$3*2,$A22)</f>
        <v>0</v>
      </c>
      <c r="H22" t="str">
        <f t="shared" si="2"/>
        <v/>
      </c>
      <c r="I22" t="str">
        <f t="shared" si="3"/>
        <v/>
      </c>
      <c r="J22">
        <f>INDEX(Models!$U$3:$CM$1963,$U$3*2-1,$A22)</f>
        <v>0</v>
      </c>
      <c r="K22">
        <f>INDEX(Models!$U$3:$CM$1963,$U$3*2,$A22)</f>
        <v>0</v>
      </c>
      <c r="L22" t="str">
        <f t="shared" si="4"/>
        <v/>
      </c>
      <c r="M22" t="str">
        <f t="shared" si="5"/>
        <v/>
      </c>
      <c r="N22" s="52" t="s">
        <v>341</v>
      </c>
      <c r="O22" s="53">
        <f>INDEX(Models!$G$3:$T$1963,$O$3*2-1,P22)</f>
        <v>0</v>
      </c>
      <c r="P22" s="49">
        <v>3</v>
      </c>
      <c r="Q22" s="52" t="s">
        <v>341</v>
      </c>
      <c r="R22" s="53">
        <f>INDEX(Models!$G$3:$T$1963,$R$3*2-1,S22)</f>
        <v>0</v>
      </c>
      <c r="S22" s="49">
        <v>3</v>
      </c>
      <c r="T22" s="52" t="s">
        <v>341</v>
      </c>
      <c r="U22" s="51">
        <f>INDEX(Models!$G$3:$T$1963,$U$3*2-1,V22)</f>
        <v>0</v>
      </c>
      <c r="V22" s="49">
        <v>3</v>
      </c>
      <c r="W22" s="49"/>
    </row>
    <row r="23" spans="1:23">
      <c r="A23">
        <v>21</v>
      </c>
      <c r="B23">
        <f>INDEX(Models!$U$3:$CM$1963,$O$3*2-1,$A23)</f>
        <v>0</v>
      </c>
      <c r="C23">
        <f>INDEX(Models!$U$3:$CM$1963,$O$3*2,$A23)</f>
        <v>0</v>
      </c>
      <c r="D23" t="str">
        <f t="shared" si="0"/>
        <v/>
      </c>
      <c r="E23" t="str">
        <f t="shared" si="1"/>
        <v/>
      </c>
      <c r="F23">
        <f>INDEX(Models!$U$3:$CM$1963,$R$3*2-1,$A23)</f>
        <v>0</v>
      </c>
      <c r="G23">
        <f>INDEX(Models!$U$3:$CM$1963,$R$3*2,$A23)</f>
        <v>0</v>
      </c>
      <c r="H23" t="str">
        <f t="shared" si="2"/>
        <v/>
      </c>
      <c r="I23" t="str">
        <f t="shared" si="3"/>
        <v/>
      </c>
      <c r="J23">
        <f>INDEX(Models!$U$3:$CM$1963,$U$3*2-1,$A23)</f>
        <v>0</v>
      </c>
      <c r="K23">
        <f>INDEX(Models!$U$3:$CM$1963,$U$3*2,$A23)</f>
        <v>0</v>
      </c>
      <c r="L23" t="str">
        <f t="shared" si="4"/>
        <v/>
      </c>
      <c r="M23" t="str">
        <f t="shared" si="5"/>
        <v/>
      </c>
      <c r="N23" s="49" t="s">
        <v>342</v>
      </c>
      <c r="O23" s="53">
        <f>INDEX(Models!$G$3:$T$1963,$O$3*2-1,P23)</f>
        <v>0</v>
      </c>
      <c r="P23" s="49">
        <v>4</v>
      </c>
      <c r="Q23" s="49" t="s">
        <v>342</v>
      </c>
      <c r="R23" s="53">
        <f>INDEX(Models!$G$3:$T$1963,$R$3*2-1,S23)</f>
        <v>0</v>
      </c>
      <c r="S23" s="49">
        <v>4</v>
      </c>
      <c r="T23" s="49" t="s">
        <v>342</v>
      </c>
      <c r="U23" s="51">
        <f>INDEX(Models!$G$3:$T$1963,$U$3*2-1,V23)</f>
        <v>0</v>
      </c>
      <c r="V23" s="49">
        <v>4</v>
      </c>
      <c r="W23" s="49"/>
    </row>
    <row r="24" spans="1:23">
      <c r="A24">
        <v>22</v>
      </c>
      <c r="B24">
        <f>INDEX(Models!$U$3:$CM$1963,$O$3*2-1,$A24)</f>
        <v>0</v>
      </c>
      <c r="C24">
        <f>INDEX(Models!$U$3:$CM$1963,$O$3*2,$A24)</f>
        <v>0</v>
      </c>
      <c r="D24" t="str">
        <f t="shared" si="0"/>
        <v/>
      </c>
      <c r="E24" t="str">
        <f t="shared" si="1"/>
        <v/>
      </c>
      <c r="F24">
        <f>INDEX(Models!$U$3:$CM$1963,$R$3*2-1,$A24)</f>
        <v>0</v>
      </c>
      <c r="G24">
        <f>INDEX(Models!$U$3:$CM$1963,$R$3*2,$A24)</f>
        <v>0</v>
      </c>
      <c r="H24" t="str">
        <f t="shared" si="2"/>
        <v/>
      </c>
      <c r="I24" t="str">
        <f t="shared" si="3"/>
        <v/>
      </c>
      <c r="J24">
        <f>INDEX(Models!$U$3:$CM$1963,$U$3*2-1,$A24)</f>
        <v>0</v>
      </c>
      <c r="K24">
        <f>INDEX(Models!$U$3:$CM$1963,$U$3*2,$A24)</f>
        <v>0</v>
      </c>
      <c r="L24" t="str">
        <f t="shared" si="4"/>
        <v/>
      </c>
      <c r="M24" t="str">
        <f t="shared" si="5"/>
        <v/>
      </c>
      <c r="N24" s="49" t="s">
        <v>40</v>
      </c>
      <c r="O24" s="53">
        <f>INDEX(Models!$G$3:$T$1963,$O$3*2-1,P24)</f>
        <v>0</v>
      </c>
      <c r="P24" s="49">
        <v>5</v>
      </c>
      <c r="Q24" s="49" t="s">
        <v>40</v>
      </c>
      <c r="R24" s="53">
        <f>INDEX(Models!$G$3:$T$1963,$R$3*2-1,S24)</f>
        <v>0</v>
      </c>
      <c r="S24" s="49">
        <v>5</v>
      </c>
      <c r="T24" s="49" t="s">
        <v>40</v>
      </c>
      <c r="U24" s="51">
        <f>INDEX(Models!$G$3:$T$1963,$U$3*2-1,V24)</f>
        <v>0</v>
      </c>
      <c r="V24" s="49">
        <v>5</v>
      </c>
      <c r="W24" s="49"/>
    </row>
    <row r="25" spans="1:23">
      <c r="A25">
        <v>23</v>
      </c>
      <c r="B25">
        <f>INDEX(Models!$U$3:$CM$1963,$O$3*2-1,$A25)</f>
        <v>0</v>
      </c>
      <c r="C25">
        <f>INDEX(Models!$U$3:$CM$1963,$O$3*2,$A25)</f>
        <v>0</v>
      </c>
      <c r="D25" t="str">
        <f t="shared" si="0"/>
        <v/>
      </c>
      <c r="E25" t="str">
        <f t="shared" si="1"/>
        <v/>
      </c>
      <c r="F25">
        <f>INDEX(Models!$U$3:$CM$1963,$R$3*2-1,$A25)</f>
        <v>0</v>
      </c>
      <c r="G25">
        <f>INDEX(Models!$U$3:$CM$1963,$R$3*2,$A25)</f>
        <v>0</v>
      </c>
      <c r="H25" t="str">
        <f t="shared" si="2"/>
        <v/>
      </c>
      <c r="I25" t="str">
        <f t="shared" si="3"/>
        <v/>
      </c>
      <c r="J25">
        <f>INDEX(Models!$U$3:$CM$1963,$U$3*2-1,$A25)</f>
        <v>0</v>
      </c>
      <c r="K25">
        <f>INDEX(Models!$U$3:$CM$1963,$U$3*2,$A25)</f>
        <v>0</v>
      </c>
      <c r="L25" t="str">
        <f t="shared" si="4"/>
        <v/>
      </c>
      <c r="M25" t="str">
        <f t="shared" si="5"/>
        <v/>
      </c>
      <c r="N25" s="49" t="s">
        <v>343</v>
      </c>
      <c r="O25" s="53">
        <f>INDEX(Models!$G$3:$T$1963,$O$3*2-1,P25)</f>
        <v>0</v>
      </c>
      <c r="P25" s="49">
        <v>6</v>
      </c>
      <c r="Q25" s="49" t="s">
        <v>343</v>
      </c>
      <c r="R25" s="53">
        <f>INDEX(Models!$G$3:$T$1963,$R$3*2-1,S25)</f>
        <v>0</v>
      </c>
      <c r="S25" s="49">
        <v>6</v>
      </c>
      <c r="T25" s="49" t="s">
        <v>343</v>
      </c>
      <c r="U25" s="51">
        <f>INDEX(Models!$G$3:$T$1963,$U$3*2-1,V25)</f>
        <v>0</v>
      </c>
      <c r="V25" s="49">
        <v>6</v>
      </c>
      <c r="W25" s="49"/>
    </row>
    <row r="26" spans="1:23">
      <c r="A26">
        <v>24</v>
      </c>
      <c r="B26">
        <f>INDEX(Models!$U$3:$CM$1963,$O$3*2-1,$A26)</f>
        <v>0</v>
      </c>
      <c r="C26">
        <f>INDEX(Models!$U$3:$CM$1963,$O$3*2,$A26)</f>
        <v>0</v>
      </c>
      <c r="D26" t="str">
        <f t="shared" si="0"/>
        <v/>
      </c>
      <c r="E26" t="str">
        <f t="shared" si="1"/>
        <v/>
      </c>
      <c r="F26">
        <f>INDEX(Models!$U$3:$CM$1963,$R$3*2-1,$A26)</f>
        <v>0</v>
      </c>
      <c r="G26">
        <f>INDEX(Models!$U$3:$CM$1963,$R$3*2,$A26)</f>
        <v>0</v>
      </c>
      <c r="H26" t="str">
        <f t="shared" si="2"/>
        <v/>
      </c>
      <c r="I26" t="str">
        <f t="shared" si="3"/>
        <v/>
      </c>
      <c r="J26">
        <f>INDEX(Models!$U$3:$CM$1963,$U$3*2-1,$A26)</f>
        <v>0</v>
      </c>
      <c r="K26">
        <f>INDEX(Models!$U$3:$CM$1963,$U$3*2,$A26)</f>
        <v>0</v>
      </c>
      <c r="L26" t="str">
        <f t="shared" si="4"/>
        <v/>
      </c>
      <c r="M26" t="str">
        <f t="shared" si="5"/>
        <v/>
      </c>
      <c r="N26" s="50" t="s">
        <v>303</v>
      </c>
      <c r="O26" s="53"/>
      <c r="P26" s="49"/>
      <c r="Q26" s="50" t="s">
        <v>303</v>
      </c>
      <c r="R26" s="53"/>
      <c r="S26" s="49"/>
      <c r="T26" s="50" t="s">
        <v>303</v>
      </c>
      <c r="U26" s="53"/>
      <c r="V26" s="49"/>
      <c r="W26" s="49"/>
    </row>
    <row r="27" spans="1:23">
      <c r="A27">
        <v>25</v>
      </c>
      <c r="B27">
        <f>INDEX(Models!$U$3:$CM$1963,$O$3*2-1,$A27)</f>
        <v>0</v>
      </c>
      <c r="C27">
        <f>INDEX(Models!$U$3:$CM$1963,$O$3*2,$A27)</f>
        <v>0</v>
      </c>
      <c r="D27" t="str">
        <f t="shared" si="0"/>
        <v/>
      </c>
      <c r="E27" t="str">
        <f t="shared" si="1"/>
        <v/>
      </c>
      <c r="F27">
        <f>INDEX(Models!$U$3:$CM$1963,$R$3*2-1,$A27)</f>
        <v>0</v>
      </c>
      <c r="G27">
        <f>INDEX(Models!$U$3:$CM$1963,$R$3*2,$A27)</f>
        <v>0</v>
      </c>
      <c r="H27" t="str">
        <f t="shared" si="2"/>
        <v/>
      </c>
      <c r="I27" t="str">
        <f t="shared" si="3"/>
        <v/>
      </c>
      <c r="J27">
        <f>INDEX(Models!$U$3:$CM$1963,$U$3*2-1,$A27)</f>
        <v>0</v>
      </c>
      <c r="K27">
        <f>INDEX(Models!$U$3:$CM$1963,$U$3*2,$A27)</f>
        <v>0</v>
      </c>
      <c r="L27" t="str">
        <f t="shared" si="4"/>
        <v/>
      </c>
      <c r="M27" t="str">
        <f t="shared" si="5"/>
        <v/>
      </c>
      <c r="N27" s="49" t="s">
        <v>341</v>
      </c>
      <c r="O27" s="53">
        <f>INDEX(Models!$G$3:$T$1963,$O$3*2-1,P27)</f>
        <v>0</v>
      </c>
      <c r="P27" s="49">
        <v>7</v>
      </c>
      <c r="Q27" s="49" t="s">
        <v>341</v>
      </c>
      <c r="R27" s="53">
        <f>INDEX(Models!$G$3:$T$1963,$R$3*2-1,S27)</f>
        <v>0</v>
      </c>
      <c r="S27" s="49">
        <v>7</v>
      </c>
      <c r="T27" s="49" t="s">
        <v>341</v>
      </c>
      <c r="U27" s="51">
        <f>INDEX(Models!$G$3:$T$1963,$U$3*2-1,V27)</f>
        <v>0</v>
      </c>
      <c r="V27" s="49">
        <v>7</v>
      </c>
      <c r="W27" s="49"/>
    </row>
    <row r="28" spans="1:23">
      <c r="A28">
        <v>26</v>
      </c>
      <c r="B28">
        <f>INDEX(Models!$U$3:$CM$1963,$O$3*2-1,$A28)</f>
        <v>0</v>
      </c>
      <c r="C28">
        <f>INDEX(Models!$U$3:$CM$1963,$O$3*2,$A28)</f>
        <v>0</v>
      </c>
      <c r="D28" t="str">
        <f t="shared" si="0"/>
        <v/>
      </c>
      <c r="E28" t="str">
        <f t="shared" si="1"/>
        <v/>
      </c>
      <c r="F28">
        <f>INDEX(Models!$U$3:$CM$1963,$R$3*2-1,$A28)</f>
        <v>0</v>
      </c>
      <c r="G28">
        <f>INDEX(Models!$U$3:$CM$1963,$R$3*2,$A28)</f>
        <v>0</v>
      </c>
      <c r="H28" t="str">
        <f t="shared" si="2"/>
        <v/>
      </c>
      <c r="I28" t="str">
        <f t="shared" si="3"/>
        <v/>
      </c>
      <c r="J28">
        <f>INDEX(Models!$U$3:$CM$1963,$U$3*2-1,$A28)</f>
        <v>0</v>
      </c>
      <c r="K28">
        <f>INDEX(Models!$U$3:$CM$1963,$U$3*2,$A28)</f>
        <v>0</v>
      </c>
      <c r="L28" t="str">
        <f t="shared" si="4"/>
        <v/>
      </c>
      <c r="M28" t="str">
        <f t="shared" si="5"/>
        <v/>
      </c>
      <c r="N28" s="49" t="s">
        <v>342</v>
      </c>
      <c r="O28" s="53">
        <f>INDEX(Models!$G$3:$T$1963,$O$3*2-1,P28)</f>
        <v>0</v>
      </c>
      <c r="P28" s="49">
        <v>8</v>
      </c>
      <c r="Q28" s="49" t="s">
        <v>342</v>
      </c>
      <c r="R28" s="53">
        <f>INDEX(Models!$G$3:$T$1963,$R$3*2-1,S28)</f>
        <v>0</v>
      </c>
      <c r="S28" s="49">
        <v>8</v>
      </c>
      <c r="T28" s="49" t="s">
        <v>342</v>
      </c>
      <c r="U28" s="51">
        <f>INDEX(Models!$G$3:$T$1963,$U$3*2-1,V28)</f>
        <v>0</v>
      </c>
      <c r="V28" s="49">
        <v>8</v>
      </c>
      <c r="W28" s="49"/>
    </row>
    <row r="29" spans="1:23">
      <c r="A29">
        <v>27</v>
      </c>
      <c r="B29">
        <f>INDEX(Models!$U$3:$CM$1963,$O$3*2-1,$A29)</f>
        <v>0</v>
      </c>
      <c r="C29">
        <f>INDEX(Models!$U$3:$CM$1963,$O$3*2,$A29)</f>
        <v>0</v>
      </c>
      <c r="D29" t="str">
        <f t="shared" si="0"/>
        <v/>
      </c>
      <c r="E29" t="str">
        <f t="shared" si="1"/>
        <v/>
      </c>
      <c r="F29">
        <f>INDEX(Models!$U$3:$CM$1963,$R$3*2-1,$A29)</f>
        <v>0</v>
      </c>
      <c r="G29">
        <f>INDEX(Models!$U$3:$CM$1963,$R$3*2,$A29)</f>
        <v>0</v>
      </c>
      <c r="H29" t="str">
        <f t="shared" si="2"/>
        <v/>
      </c>
      <c r="I29" t="str">
        <f t="shared" si="3"/>
        <v/>
      </c>
      <c r="J29">
        <f>INDEX(Models!$U$3:$CM$1963,$U$3*2-1,$A29)</f>
        <v>0</v>
      </c>
      <c r="K29">
        <f>INDEX(Models!$U$3:$CM$1963,$U$3*2,$A29)</f>
        <v>0</v>
      </c>
      <c r="L29" t="str">
        <f t="shared" si="4"/>
        <v/>
      </c>
      <c r="M29" t="str">
        <f t="shared" si="5"/>
        <v/>
      </c>
      <c r="N29" s="49" t="s">
        <v>40</v>
      </c>
      <c r="O29" s="53">
        <f>INDEX(Models!$G$3:$T$1963,$O$3*2-1,P29)</f>
        <v>0</v>
      </c>
      <c r="P29" s="49">
        <v>9</v>
      </c>
      <c r="Q29" s="49" t="s">
        <v>40</v>
      </c>
      <c r="R29" s="53">
        <f>INDEX(Models!$G$3:$T$1963,$R$3*2-1,S29)</f>
        <v>0</v>
      </c>
      <c r="S29" s="49">
        <v>9</v>
      </c>
      <c r="T29" s="49" t="s">
        <v>40</v>
      </c>
      <c r="U29" s="51">
        <f>INDEX(Models!$G$3:$T$1963,$U$3*2-1,V29)</f>
        <v>0</v>
      </c>
      <c r="V29" s="49">
        <v>9</v>
      </c>
      <c r="W29" s="49"/>
    </row>
    <row r="30" spans="1:23">
      <c r="A30">
        <v>28</v>
      </c>
      <c r="B30">
        <f>INDEX(Models!$U$3:$CM$1963,$O$3*2-1,$A30)</f>
        <v>0</v>
      </c>
      <c r="C30">
        <f>INDEX(Models!$U$3:$CM$1963,$O$3*2,$A30)</f>
        <v>0</v>
      </c>
      <c r="D30" t="str">
        <f t="shared" si="0"/>
        <v/>
      </c>
      <c r="E30" t="str">
        <f t="shared" si="1"/>
        <v/>
      </c>
      <c r="F30">
        <f>INDEX(Models!$U$3:$CM$1963,$R$3*2-1,$A30)</f>
        <v>0</v>
      </c>
      <c r="G30">
        <f>INDEX(Models!$U$3:$CM$1963,$R$3*2,$A30)</f>
        <v>0</v>
      </c>
      <c r="H30" t="str">
        <f t="shared" si="2"/>
        <v/>
      </c>
      <c r="I30" t="str">
        <f t="shared" si="3"/>
        <v/>
      </c>
      <c r="J30">
        <f>INDEX(Models!$U$3:$CM$1963,$U$3*2-1,$A30)</f>
        <v>0</v>
      </c>
      <c r="K30">
        <f>INDEX(Models!$U$3:$CM$1963,$U$3*2,$A30)</f>
        <v>0</v>
      </c>
      <c r="L30" t="str">
        <f t="shared" si="4"/>
        <v/>
      </c>
      <c r="M30" t="str">
        <f t="shared" si="5"/>
        <v/>
      </c>
      <c r="N30" s="49" t="s">
        <v>343</v>
      </c>
      <c r="O30" s="53">
        <f>INDEX(Models!$G$3:$T$1963,$O$3*2-1,P30)</f>
        <v>0</v>
      </c>
      <c r="P30" s="49">
        <v>10</v>
      </c>
      <c r="Q30" s="49" t="s">
        <v>343</v>
      </c>
      <c r="R30" s="53">
        <f>INDEX(Models!$G$3:$T$1963,$R$3*2-1,S30)</f>
        <v>0</v>
      </c>
      <c r="S30" s="49">
        <v>10</v>
      </c>
      <c r="T30" s="49" t="s">
        <v>343</v>
      </c>
      <c r="U30" s="51">
        <f>INDEX(Models!$G$3:$T$1963,$U$3*2-1,V30)</f>
        <v>0</v>
      </c>
      <c r="V30" s="49">
        <v>10</v>
      </c>
      <c r="W30" s="49"/>
    </row>
    <row r="31" spans="1:23">
      <c r="A31">
        <v>29</v>
      </c>
      <c r="B31">
        <f>INDEX(Models!$U$3:$CM$1963,$O$3*2-1,$A31)</f>
        <v>0</v>
      </c>
      <c r="C31">
        <f>INDEX(Models!$U$3:$CM$1963,$O$3*2,$A31)</f>
        <v>0</v>
      </c>
      <c r="D31" t="str">
        <f t="shared" si="0"/>
        <v/>
      </c>
      <c r="E31" t="str">
        <f t="shared" si="1"/>
        <v/>
      </c>
      <c r="F31">
        <f>INDEX(Models!$U$3:$CM$1963,$R$3*2-1,$A31)</f>
        <v>0</v>
      </c>
      <c r="G31">
        <f>INDEX(Models!$U$3:$CM$1963,$R$3*2,$A31)</f>
        <v>0</v>
      </c>
      <c r="H31" t="str">
        <f t="shared" si="2"/>
        <v/>
      </c>
      <c r="I31" t="str">
        <f t="shared" si="3"/>
        <v/>
      </c>
      <c r="J31">
        <f>INDEX(Models!$U$3:$CM$1963,$U$3*2-1,$A31)</f>
        <v>0</v>
      </c>
      <c r="K31">
        <f>INDEX(Models!$U$3:$CM$1963,$U$3*2,$A31)</f>
        <v>0</v>
      </c>
      <c r="L31" t="str">
        <f t="shared" si="4"/>
        <v/>
      </c>
      <c r="M31" t="str">
        <f t="shared" si="5"/>
        <v/>
      </c>
      <c r="N31" s="50" t="s">
        <v>370</v>
      </c>
      <c r="O31" s="49"/>
      <c r="P31" s="49"/>
      <c r="Q31" s="50" t="s">
        <v>370</v>
      </c>
      <c r="R31" s="49"/>
      <c r="S31" s="49"/>
      <c r="T31" s="50" t="s">
        <v>370</v>
      </c>
      <c r="U31" s="49"/>
      <c r="V31" s="49"/>
      <c r="W31" s="49"/>
    </row>
    <row r="32" spans="1:23">
      <c r="A32">
        <v>30</v>
      </c>
      <c r="B32">
        <f>INDEX(Models!$U$3:$CM$1963,$O$3*2-1,$A32)</f>
        <v>0</v>
      </c>
      <c r="C32">
        <f>INDEX(Models!$U$3:$CM$1963,$O$3*2,$A32)</f>
        <v>0</v>
      </c>
      <c r="D32" t="str">
        <f t="shared" si="0"/>
        <v/>
      </c>
      <c r="E32" t="str">
        <f t="shared" si="1"/>
        <v/>
      </c>
      <c r="F32">
        <f>INDEX(Models!$U$3:$CM$1963,$R$3*2-1,$A32)</f>
        <v>0</v>
      </c>
      <c r="G32">
        <f>INDEX(Models!$U$3:$CM$1963,$R$3*2,$A32)</f>
        <v>0</v>
      </c>
      <c r="H32" t="str">
        <f t="shared" si="2"/>
        <v/>
      </c>
      <c r="I32" t="str">
        <f t="shared" si="3"/>
        <v/>
      </c>
      <c r="J32">
        <f>INDEX(Models!$U$3:$CM$1963,$U$3*2-1,$A32)</f>
        <v>0</v>
      </c>
      <c r="K32">
        <f>INDEX(Models!$U$3:$CM$1963,$U$3*2,$A32)</f>
        <v>0</v>
      </c>
      <c r="L32" t="str">
        <f t="shared" si="4"/>
        <v/>
      </c>
      <c r="M32" t="str">
        <f t="shared" si="5"/>
        <v/>
      </c>
      <c r="N32" s="49" t="s">
        <v>345</v>
      </c>
      <c r="O32" s="54">
        <f>INDEX(Models!$G$3:$T$1963,$O$3*2-1,P32)</f>
        <v>0</v>
      </c>
      <c r="P32" s="49">
        <v>11</v>
      </c>
      <c r="Q32" s="49" t="s">
        <v>345</v>
      </c>
      <c r="R32" s="53">
        <f>INDEX(Models!$G$3:$T$1963,$R$3*2-1,S32)</f>
        <v>0</v>
      </c>
      <c r="S32" s="49">
        <v>11</v>
      </c>
      <c r="T32" s="49" t="s">
        <v>345</v>
      </c>
      <c r="U32" s="51">
        <f>INDEX(Models!$G$3:$T$1963,$U$3*2-1,V32)</f>
        <v>0</v>
      </c>
      <c r="V32" s="49">
        <v>11</v>
      </c>
      <c r="W32" s="49"/>
    </row>
    <row r="33" spans="1:23">
      <c r="A33">
        <v>31</v>
      </c>
      <c r="B33">
        <f>INDEX(Models!$U$3:$CM$1963,$O$3*2-1,$A33)</f>
        <v>0</v>
      </c>
      <c r="C33">
        <f>INDEX(Models!$U$3:$CM$1963,$O$3*2,$A33)</f>
        <v>0</v>
      </c>
      <c r="D33" t="str">
        <f t="shared" si="0"/>
        <v/>
      </c>
      <c r="E33" t="str">
        <f t="shared" si="1"/>
        <v/>
      </c>
      <c r="F33">
        <f>INDEX(Models!$U$3:$CM$1963,$R$3*2-1,$A33)</f>
        <v>0</v>
      </c>
      <c r="G33">
        <f>INDEX(Models!$U$3:$CM$1963,$R$3*2,$A33)</f>
        <v>0</v>
      </c>
      <c r="H33" t="str">
        <f t="shared" si="2"/>
        <v/>
      </c>
      <c r="I33" t="str">
        <f t="shared" si="3"/>
        <v/>
      </c>
      <c r="J33">
        <f>INDEX(Models!$U$3:$CM$1963,$U$3*2-1,$A33)</f>
        <v>0</v>
      </c>
      <c r="K33">
        <f>INDEX(Models!$U$3:$CM$1963,$U$3*2,$A33)</f>
        <v>0</v>
      </c>
      <c r="L33" t="str">
        <f t="shared" si="4"/>
        <v/>
      </c>
      <c r="M33" t="str">
        <f t="shared" si="5"/>
        <v/>
      </c>
      <c r="N33" s="55" t="s">
        <v>372</v>
      </c>
      <c r="O33" s="56">
        <f>INDEX(Models!$G$3:$T$1963,$O$3*2-1,P33)</f>
        <v>0</v>
      </c>
      <c r="P33" s="49">
        <v>12</v>
      </c>
      <c r="Q33" s="55" t="s">
        <v>372</v>
      </c>
      <c r="R33" s="53">
        <f>INDEX(Models!$G$3:$T$1963,$R$3*2-1,S33)</f>
        <v>0</v>
      </c>
      <c r="S33" s="49">
        <v>12</v>
      </c>
      <c r="T33" s="55" t="s">
        <v>372</v>
      </c>
      <c r="U33" s="51">
        <f>INDEX(Models!$G$3:$T$1963,$U$3*2-1,V33)</f>
        <v>0</v>
      </c>
      <c r="V33" s="49">
        <v>12</v>
      </c>
      <c r="W33" s="49"/>
    </row>
    <row r="34" spans="1:23">
      <c r="A34">
        <v>32</v>
      </c>
      <c r="B34">
        <f>INDEX(Models!$U$3:$CM$1963,$O$3*2-1,$A34)</f>
        <v>0</v>
      </c>
      <c r="C34">
        <f>INDEX(Models!$U$3:$CM$1963,$O$3*2,$A34)</f>
        <v>0</v>
      </c>
      <c r="D34" t="str">
        <f t="shared" si="0"/>
        <v/>
      </c>
      <c r="E34" t="str">
        <f t="shared" si="1"/>
        <v/>
      </c>
      <c r="F34">
        <f>INDEX(Models!$U$3:$CM$1963,$R$3*2-1,$A34)</f>
        <v>0</v>
      </c>
      <c r="G34">
        <f>INDEX(Models!$U$3:$CM$1963,$R$3*2,$A34)</f>
        <v>0</v>
      </c>
      <c r="H34" t="str">
        <f t="shared" si="2"/>
        <v/>
      </c>
      <c r="I34" t="str">
        <f t="shared" si="3"/>
        <v/>
      </c>
      <c r="J34">
        <f>INDEX(Models!$U$3:$CM$1963,$U$3*2-1,$A34)</f>
        <v>0</v>
      </c>
      <c r="K34">
        <f>INDEX(Models!$U$3:$CM$1963,$U$3*2,$A34)</f>
        <v>0</v>
      </c>
      <c r="L34" t="str">
        <f t="shared" si="4"/>
        <v/>
      </c>
      <c r="M34" t="str">
        <f t="shared" si="5"/>
        <v/>
      </c>
      <c r="N34" s="49" t="s">
        <v>27</v>
      </c>
      <c r="O34" s="53">
        <f>INDEX(Models!$G$3:$T$1963,$O$3*2-1,P34)</f>
        <v>0</v>
      </c>
      <c r="P34" s="49">
        <v>13</v>
      </c>
      <c r="Q34" s="49" t="s">
        <v>27</v>
      </c>
      <c r="R34" s="53">
        <f>INDEX(Models!$G$3:$T$1963,$R$3*2-1,S34)</f>
        <v>0</v>
      </c>
      <c r="S34" s="49">
        <v>13</v>
      </c>
      <c r="T34" s="49" t="s">
        <v>27</v>
      </c>
      <c r="U34" s="51">
        <f>INDEX(Models!$G$3:$T$1963,$U$3*2-1,V34)</f>
        <v>0</v>
      </c>
      <c r="V34" s="49">
        <v>13</v>
      </c>
      <c r="W34" s="49"/>
    </row>
    <row r="35" spans="1:23">
      <c r="A35">
        <v>33</v>
      </c>
      <c r="B35">
        <f>INDEX(Models!$U$3:$CM$1963,$O$3*2-1,$A35)</f>
        <v>0</v>
      </c>
      <c r="C35">
        <f>INDEX(Models!$U$3:$CM$1963,$O$3*2,$A35)</f>
        <v>0</v>
      </c>
      <c r="D35" t="str">
        <f t="shared" si="0"/>
        <v/>
      </c>
      <c r="E35" t="str">
        <f t="shared" si="1"/>
        <v/>
      </c>
      <c r="F35">
        <f>INDEX(Models!$U$3:$CM$1963,$R$3*2-1,$A35)</f>
        <v>0</v>
      </c>
      <c r="G35">
        <f>INDEX(Models!$U$3:$CM$1963,$R$3*2,$A35)</f>
        <v>0</v>
      </c>
      <c r="H35" t="str">
        <f t="shared" si="2"/>
        <v/>
      </c>
      <c r="I35" t="str">
        <f t="shared" si="3"/>
        <v/>
      </c>
      <c r="J35">
        <f>INDEX(Models!$U$3:$CM$1963,$U$3*2-1,$A35)</f>
        <v>0</v>
      </c>
      <c r="K35">
        <f>INDEX(Models!$U$3:$CM$1963,$U$3*2,$A35)</f>
        <v>0</v>
      </c>
      <c r="L35" t="str">
        <f t="shared" si="4"/>
        <v/>
      </c>
      <c r="M35" t="str">
        <f t="shared" si="5"/>
        <v/>
      </c>
      <c r="N35" s="52" t="s">
        <v>346</v>
      </c>
      <c r="O35" s="57">
        <f>INDEX(Models!$G$3:$T$1963,$O$3*2-1,P35)</f>
        <v>0</v>
      </c>
      <c r="P35" s="49">
        <v>14</v>
      </c>
      <c r="Q35" s="52" t="s">
        <v>346</v>
      </c>
      <c r="R35" s="53">
        <f>INDEX(Models!$G$3:$T$1963,$R$3*2-1,S35)</f>
        <v>0</v>
      </c>
      <c r="S35" s="49">
        <v>14</v>
      </c>
      <c r="T35" s="52" t="s">
        <v>346</v>
      </c>
      <c r="U35" s="51">
        <f>INDEX(Models!$G$3:$T$1963,$U$3*2-1,V35)</f>
        <v>0</v>
      </c>
      <c r="V35" s="49">
        <v>14</v>
      </c>
      <c r="W35" s="49"/>
    </row>
    <row r="36" spans="1:23">
      <c r="A36">
        <v>34</v>
      </c>
      <c r="B36">
        <f>INDEX(Models!$U$3:$CM$1963,$O$3*2-1,$A36)</f>
        <v>0</v>
      </c>
      <c r="C36">
        <f>INDEX(Models!$U$3:$CM$1963,$O$3*2,$A36)</f>
        <v>0</v>
      </c>
      <c r="D36" t="str">
        <f t="shared" si="0"/>
        <v/>
      </c>
      <c r="E36" t="str">
        <f t="shared" si="1"/>
        <v/>
      </c>
      <c r="F36">
        <f>INDEX(Models!$U$3:$CM$1963,$R$3*2-1,$A36)</f>
        <v>0</v>
      </c>
      <c r="G36">
        <f>INDEX(Models!$U$3:$CM$1963,$R$3*2,$A36)</f>
        <v>0</v>
      </c>
      <c r="H36" t="str">
        <f t="shared" si="2"/>
        <v/>
      </c>
      <c r="I36" t="str">
        <f t="shared" si="3"/>
        <v/>
      </c>
      <c r="J36">
        <f>INDEX(Models!$U$3:$CM$1963,$U$3*2-1,$A36)</f>
        <v>0</v>
      </c>
      <c r="K36">
        <f>INDEX(Models!$U$3:$CM$1963,$U$3*2,$A36)</f>
        <v>0</v>
      </c>
      <c r="L36" t="str">
        <f t="shared" si="4"/>
        <v/>
      </c>
      <c r="M36" t="str">
        <f t="shared" si="5"/>
        <v/>
      </c>
    </row>
    <row r="37" spans="1:23">
      <c r="A37">
        <v>35</v>
      </c>
      <c r="B37">
        <f>INDEX(Models!$U$3:$CM$1963,$O$3*2-1,$A37)</f>
        <v>0</v>
      </c>
      <c r="C37">
        <f>INDEX(Models!$U$3:$CM$1963,$O$3*2,$A37)</f>
        <v>0</v>
      </c>
      <c r="D37" t="str">
        <f t="shared" si="0"/>
        <v/>
      </c>
      <c r="E37" t="str">
        <f t="shared" si="1"/>
        <v/>
      </c>
      <c r="F37">
        <f>INDEX(Models!$U$3:$CM$1963,$R$3*2-1,$A37)</f>
        <v>0</v>
      </c>
      <c r="G37">
        <f>INDEX(Models!$U$3:$CM$1963,$R$3*2,$A37)</f>
        <v>0</v>
      </c>
      <c r="H37" t="str">
        <f t="shared" si="2"/>
        <v/>
      </c>
      <c r="I37" t="str">
        <f t="shared" si="3"/>
        <v/>
      </c>
      <c r="J37">
        <f>INDEX(Models!$U$3:$CM$1963,$U$3*2-1,$A37)</f>
        <v>0</v>
      </c>
      <c r="K37">
        <f>INDEX(Models!$U$3:$CM$1963,$U$3*2,$A37)</f>
        <v>0</v>
      </c>
      <c r="L37" t="str">
        <f t="shared" si="4"/>
        <v/>
      </c>
      <c r="M37" t="str">
        <f t="shared" si="5"/>
        <v/>
      </c>
    </row>
    <row r="38" spans="1:23">
      <c r="A38">
        <v>36</v>
      </c>
      <c r="B38">
        <f>INDEX(Models!$U$3:$CM$1963,$O$3*2-1,$A38)</f>
        <v>0</v>
      </c>
      <c r="C38">
        <f>INDEX(Models!$U$3:$CM$1963,$O$3*2,$A38)</f>
        <v>0</v>
      </c>
      <c r="D38" t="str">
        <f t="shared" si="0"/>
        <v/>
      </c>
      <c r="E38" t="str">
        <f t="shared" si="1"/>
        <v/>
      </c>
      <c r="F38">
        <f>INDEX(Models!$U$3:$CM$1963,$R$3*2-1,$A38)</f>
        <v>0</v>
      </c>
      <c r="G38">
        <f>INDEX(Models!$U$3:$CM$1963,$R$3*2,$A38)</f>
        <v>0</v>
      </c>
      <c r="H38" t="str">
        <f t="shared" si="2"/>
        <v/>
      </c>
      <c r="I38" t="str">
        <f t="shared" si="3"/>
        <v/>
      </c>
      <c r="J38">
        <f>INDEX(Models!$U$3:$CM$1963,$U$3*2-1,$A38)</f>
        <v>0</v>
      </c>
      <c r="K38">
        <f>INDEX(Models!$U$3:$CM$1963,$U$3*2,$A38)</f>
        <v>0</v>
      </c>
      <c r="L38" t="str">
        <f t="shared" si="4"/>
        <v/>
      </c>
      <c r="M38" t="str">
        <f t="shared" si="5"/>
        <v/>
      </c>
    </row>
    <row r="39" spans="1:23">
      <c r="A39">
        <v>37</v>
      </c>
      <c r="B39">
        <f>INDEX(Models!$U$3:$CM$1963,$O$3*2-1,$A39)</f>
        <v>0</v>
      </c>
      <c r="C39">
        <f>INDEX(Models!$U$3:$CM$1963,$O$3*2,$A39)</f>
        <v>0</v>
      </c>
      <c r="D39" t="str">
        <f t="shared" si="0"/>
        <v/>
      </c>
      <c r="E39" t="str">
        <f t="shared" si="1"/>
        <v/>
      </c>
      <c r="F39">
        <f>INDEX(Models!$U$3:$CM$1963,$R$3*2-1,$A39)</f>
        <v>0</v>
      </c>
      <c r="G39">
        <f>INDEX(Models!$U$3:$CM$1963,$R$3*2,$A39)</f>
        <v>0</v>
      </c>
      <c r="H39" t="str">
        <f t="shared" si="2"/>
        <v/>
      </c>
      <c r="I39" t="str">
        <f t="shared" si="3"/>
        <v/>
      </c>
      <c r="J39">
        <f>INDEX(Models!$U$3:$CM$1963,$U$3*2-1,$A39)</f>
        <v>0</v>
      </c>
      <c r="K39">
        <f>INDEX(Models!$U$3:$CM$1963,$U$3*2,$A39)</f>
        <v>0</v>
      </c>
      <c r="L39" t="str">
        <f t="shared" si="4"/>
        <v/>
      </c>
      <c r="M39" t="str">
        <f t="shared" si="5"/>
        <v/>
      </c>
      <c r="N39" s="10"/>
      <c r="Q39" s="10"/>
      <c r="T39" s="10"/>
    </row>
    <row r="40" spans="1:23">
      <c r="A40">
        <v>38</v>
      </c>
      <c r="B40">
        <f>INDEX(Models!$U$3:$CM$1963,$O$3*2-1,$A40)</f>
        <v>0</v>
      </c>
      <c r="C40">
        <f>INDEX(Models!$U$3:$CM$1963,$O$3*2,$A40)</f>
        <v>0</v>
      </c>
      <c r="D40" t="str">
        <f t="shared" si="0"/>
        <v/>
      </c>
      <c r="E40" t="str">
        <f t="shared" si="1"/>
        <v/>
      </c>
      <c r="F40">
        <f>INDEX(Models!$U$3:$CM$1963,$R$3*2-1,$A40)</f>
        <v>0</v>
      </c>
      <c r="G40">
        <f>INDEX(Models!$U$3:$CM$1963,$R$3*2,$A40)</f>
        <v>0</v>
      </c>
      <c r="H40" t="str">
        <f t="shared" si="2"/>
        <v/>
      </c>
      <c r="I40" t="str">
        <f t="shared" si="3"/>
        <v/>
      </c>
      <c r="J40">
        <f>INDEX(Models!$U$3:$CM$1963,$U$3*2-1,$A40)</f>
        <v>0</v>
      </c>
      <c r="K40">
        <f>INDEX(Models!$U$3:$CM$1963,$U$3*2,$A40)</f>
        <v>0</v>
      </c>
      <c r="L40" t="str">
        <f t="shared" si="4"/>
        <v/>
      </c>
      <c r="M40" t="str">
        <f t="shared" si="5"/>
        <v/>
      </c>
    </row>
    <row r="41" spans="1:23">
      <c r="A41">
        <v>39</v>
      </c>
      <c r="B41">
        <f>INDEX(Models!$U$3:$CM$1963,$O$3*2-1,$A41)</f>
        <v>0</v>
      </c>
      <c r="C41">
        <f>INDEX(Models!$U$3:$CM$1963,$O$3*2,$A41)</f>
        <v>0</v>
      </c>
      <c r="D41" t="str">
        <f t="shared" si="0"/>
        <v/>
      </c>
      <c r="E41" t="str">
        <f t="shared" si="1"/>
        <v/>
      </c>
      <c r="F41">
        <f>INDEX(Models!$U$3:$CM$1963,$R$3*2-1,$A41)</f>
        <v>0</v>
      </c>
      <c r="G41">
        <f>INDEX(Models!$U$3:$CM$1963,$R$3*2,$A41)</f>
        <v>0</v>
      </c>
      <c r="H41" t="str">
        <f t="shared" si="2"/>
        <v/>
      </c>
      <c r="I41" t="str">
        <f t="shared" si="3"/>
        <v/>
      </c>
      <c r="J41">
        <f>INDEX(Models!$U$3:$CM$1963,$U$3*2-1,$A41)</f>
        <v>0</v>
      </c>
      <c r="K41">
        <f>INDEX(Models!$U$3:$CM$1963,$U$3*2,$A41)</f>
        <v>0</v>
      </c>
      <c r="L41" t="str">
        <f t="shared" si="4"/>
        <v/>
      </c>
      <c r="M41" t="str">
        <f t="shared" si="5"/>
        <v/>
      </c>
      <c r="O41" s="10"/>
      <c r="R41" s="10"/>
      <c r="U41" s="10"/>
    </row>
    <row r="42" spans="1:23">
      <c r="A42">
        <v>40</v>
      </c>
      <c r="B42">
        <f>INDEX(Models!$U$3:$CM$1963,$O$3*2-1,$A42)</f>
        <v>0</v>
      </c>
      <c r="C42">
        <f>INDEX(Models!$U$3:$CM$1963,$O$3*2,$A42)</f>
        <v>0</v>
      </c>
      <c r="D42" t="str">
        <f t="shared" si="0"/>
        <v/>
      </c>
      <c r="E42" t="str">
        <f t="shared" si="1"/>
        <v/>
      </c>
      <c r="F42">
        <f>INDEX(Models!$U$3:$CM$1963,$R$3*2-1,$A42)</f>
        <v>0</v>
      </c>
      <c r="G42">
        <f>INDEX(Models!$U$3:$CM$1963,$R$3*2,$A42)</f>
        <v>0</v>
      </c>
      <c r="H42" t="str">
        <f t="shared" si="2"/>
        <v/>
      </c>
      <c r="I42" t="str">
        <f t="shared" si="3"/>
        <v/>
      </c>
      <c r="J42">
        <f>INDEX(Models!$U$3:$CM$1963,$U$3*2-1,$A42)</f>
        <v>0</v>
      </c>
      <c r="K42">
        <f>INDEX(Models!$U$3:$CM$1963,$U$3*2,$A42)</f>
        <v>0</v>
      </c>
      <c r="L42" t="str">
        <f t="shared" si="4"/>
        <v/>
      </c>
      <c r="M42" t="str">
        <f t="shared" si="5"/>
        <v/>
      </c>
    </row>
    <row r="43" spans="1:23">
      <c r="A43">
        <v>41</v>
      </c>
      <c r="B43">
        <f>INDEX(Models!$U$3:$CM$1963,$O$3*2-1,$A43)</f>
        <v>0</v>
      </c>
      <c r="C43">
        <f>INDEX(Models!$U$3:$CM$1963,$O$3*2,$A43)</f>
        <v>0</v>
      </c>
      <c r="D43" t="str">
        <f t="shared" si="0"/>
        <v/>
      </c>
      <c r="E43" t="str">
        <f t="shared" si="1"/>
        <v/>
      </c>
      <c r="F43">
        <f>INDEX(Models!$U$3:$CM$1963,$R$3*2-1,$A43)</f>
        <v>0</v>
      </c>
      <c r="G43">
        <f>INDEX(Models!$U$3:$CM$1963,$R$3*2,$A43)</f>
        <v>0</v>
      </c>
      <c r="H43" t="str">
        <f t="shared" si="2"/>
        <v/>
      </c>
      <c r="I43" t="str">
        <f t="shared" si="3"/>
        <v/>
      </c>
      <c r="J43">
        <f>INDEX(Models!$U$3:$CM$1963,$U$3*2-1,$A43)</f>
        <v>0</v>
      </c>
      <c r="K43">
        <f>INDEX(Models!$U$3:$CM$1963,$U$3*2,$A43)</f>
        <v>0</v>
      </c>
      <c r="L43" t="str">
        <f t="shared" si="4"/>
        <v/>
      </c>
      <c r="M43" t="str">
        <f t="shared" si="5"/>
        <v/>
      </c>
    </row>
    <row r="44" spans="1:23">
      <c r="A44">
        <v>42</v>
      </c>
      <c r="B44">
        <f>INDEX(Models!$U$3:$CM$1963,$O$3*2-1,$A44)</f>
        <v>0</v>
      </c>
      <c r="C44">
        <f>INDEX(Models!$U$3:$CM$1963,$O$3*2,$A44)</f>
        <v>0</v>
      </c>
      <c r="D44" t="str">
        <f t="shared" si="0"/>
        <v/>
      </c>
      <c r="E44" t="str">
        <f t="shared" si="1"/>
        <v/>
      </c>
      <c r="F44">
        <f>INDEX(Models!$U$3:$CM$1963,$R$3*2-1,$A44)</f>
        <v>0</v>
      </c>
      <c r="G44">
        <f>INDEX(Models!$U$3:$CM$1963,$R$3*2,$A44)</f>
        <v>0</v>
      </c>
      <c r="H44" t="str">
        <f t="shared" si="2"/>
        <v/>
      </c>
      <c r="I44" t="str">
        <f t="shared" si="3"/>
        <v/>
      </c>
      <c r="J44">
        <f>INDEX(Models!$U$3:$CM$1963,$U$3*2-1,$A44)</f>
        <v>0</v>
      </c>
      <c r="K44">
        <f>INDEX(Models!$U$3:$CM$1963,$U$3*2,$A44)</f>
        <v>0</v>
      </c>
      <c r="L44" t="str">
        <f t="shared" si="4"/>
        <v/>
      </c>
      <c r="M44" t="str">
        <f t="shared" si="5"/>
        <v/>
      </c>
    </row>
    <row r="45" spans="1:23">
      <c r="A45">
        <v>43</v>
      </c>
      <c r="B45">
        <f>INDEX(Models!$U$3:$CM$1963,$O$3*2-1,$A45)</f>
        <v>0</v>
      </c>
      <c r="C45">
        <f>INDEX(Models!$U$3:$CM$1963,$O$3*2,$A45)</f>
        <v>0</v>
      </c>
      <c r="D45" t="str">
        <f t="shared" si="0"/>
        <v/>
      </c>
      <c r="E45" t="str">
        <f t="shared" si="1"/>
        <v/>
      </c>
      <c r="F45">
        <f>INDEX(Models!$U$3:$CM$1963,$R$3*2-1,$A45)</f>
        <v>0</v>
      </c>
      <c r="G45">
        <f>INDEX(Models!$U$3:$CM$1963,$R$3*2,$A45)</f>
        <v>0</v>
      </c>
      <c r="H45" t="str">
        <f t="shared" si="2"/>
        <v/>
      </c>
      <c r="I45" t="str">
        <f t="shared" si="3"/>
        <v/>
      </c>
      <c r="J45">
        <f>INDEX(Models!$U$3:$CM$1963,$U$3*2-1,$A45)</f>
        <v>0</v>
      </c>
      <c r="K45">
        <f>INDEX(Models!$U$3:$CM$1963,$U$3*2,$A45)</f>
        <v>0</v>
      </c>
      <c r="L45" t="str">
        <f t="shared" si="4"/>
        <v/>
      </c>
      <c r="M45" t="str">
        <f t="shared" si="5"/>
        <v/>
      </c>
    </row>
    <row r="46" spans="1:23">
      <c r="A46">
        <v>44</v>
      </c>
      <c r="B46">
        <f>INDEX(Models!$U$3:$CM$1963,$O$3*2-1,$A46)</f>
        <v>0</v>
      </c>
      <c r="C46">
        <f>INDEX(Models!$U$3:$CM$1963,$O$3*2,$A46)</f>
        <v>0</v>
      </c>
      <c r="D46" t="str">
        <f t="shared" si="0"/>
        <v/>
      </c>
      <c r="E46" t="str">
        <f t="shared" si="1"/>
        <v/>
      </c>
      <c r="F46">
        <f>INDEX(Models!$U$3:$CM$1963,$R$3*2-1,$A46)</f>
        <v>0</v>
      </c>
      <c r="G46">
        <f>INDEX(Models!$U$3:$CM$1963,$R$3*2,$A46)</f>
        <v>0</v>
      </c>
      <c r="H46" t="str">
        <f t="shared" si="2"/>
        <v/>
      </c>
      <c r="I46" t="str">
        <f t="shared" si="3"/>
        <v/>
      </c>
      <c r="J46">
        <f>INDEX(Models!$U$3:$CM$1963,$U$3*2-1,$A46)</f>
        <v>0</v>
      </c>
      <c r="K46">
        <f>INDEX(Models!$U$3:$CM$1963,$U$3*2,$A46)</f>
        <v>0</v>
      </c>
      <c r="L46" t="str">
        <f t="shared" si="4"/>
        <v/>
      </c>
      <c r="M46" t="str">
        <f t="shared" si="5"/>
        <v/>
      </c>
    </row>
    <row r="47" spans="1:23">
      <c r="A47">
        <v>45</v>
      </c>
      <c r="B47">
        <f>INDEX(Models!$U$3:$CM$1963,$O$3*2-1,$A47)</f>
        <v>0</v>
      </c>
      <c r="C47">
        <f>INDEX(Models!$U$3:$CM$1963,$O$3*2,$A47)</f>
        <v>0</v>
      </c>
      <c r="D47" t="str">
        <f t="shared" si="0"/>
        <v/>
      </c>
      <c r="E47" t="str">
        <f t="shared" si="1"/>
        <v/>
      </c>
      <c r="F47">
        <f>INDEX(Models!$U$3:$CM$1963,$R$3*2-1,$A47)</f>
        <v>0</v>
      </c>
      <c r="G47">
        <f>INDEX(Models!$U$3:$CM$1963,$R$3*2,$A47)</f>
        <v>0</v>
      </c>
      <c r="H47" t="str">
        <f t="shared" si="2"/>
        <v/>
      </c>
      <c r="I47" t="str">
        <f t="shared" si="3"/>
        <v/>
      </c>
      <c r="J47">
        <f>INDEX(Models!$U$3:$CM$1963,$U$3*2-1,$A47)</f>
        <v>0</v>
      </c>
      <c r="K47">
        <f>INDEX(Models!$U$3:$CM$1963,$U$3*2,$A47)</f>
        <v>0</v>
      </c>
      <c r="L47" t="str">
        <f t="shared" si="4"/>
        <v/>
      </c>
      <c r="M47" t="str">
        <f t="shared" si="5"/>
        <v/>
      </c>
    </row>
  </sheetData>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A1:D10"/>
  <sheetViews>
    <sheetView workbookViewId="0">
      <selection activeCell="B34" sqref="B34"/>
    </sheetView>
  </sheetViews>
  <sheetFormatPr defaultRowHeight="12.75"/>
  <cols>
    <col min="1" max="1" width="10.28515625" customWidth="1"/>
    <col min="3" max="3" width="5.28515625" customWidth="1"/>
  </cols>
  <sheetData>
    <row r="1" spans="1:4">
      <c r="A1" s="2" t="s">
        <v>20</v>
      </c>
    </row>
    <row r="3" spans="1:4">
      <c r="A3" t="s">
        <v>21</v>
      </c>
    </row>
    <row r="4" spans="1:4" ht="19.5" customHeight="1">
      <c r="B4" t="s">
        <v>17</v>
      </c>
      <c r="C4">
        <v>3</v>
      </c>
      <c r="D4" s="7">
        <f>C4-1</f>
        <v>2</v>
      </c>
    </row>
    <row r="5" spans="1:4" ht="19.5" customHeight="1">
      <c r="B5" t="s">
        <v>18</v>
      </c>
      <c r="C5">
        <v>5</v>
      </c>
      <c r="D5" s="7">
        <f t="shared" ref="D5:D10" si="0">C5-1</f>
        <v>4</v>
      </c>
    </row>
    <row r="6" spans="1:4" ht="19.5" customHeight="1">
      <c r="B6" t="s">
        <v>5</v>
      </c>
      <c r="C6">
        <v>2</v>
      </c>
      <c r="D6" s="7">
        <f t="shared" si="0"/>
        <v>1</v>
      </c>
    </row>
    <row r="7" spans="1:4" ht="19.5" customHeight="1">
      <c r="B7" t="s">
        <v>19</v>
      </c>
      <c r="C7">
        <v>3</v>
      </c>
      <c r="D7" s="7">
        <f t="shared" si="0"/>
        <v>2</v>
      </c>
    </row>
    <row r="8" spans="1:4" ht="19.5" customHeight="1">
      <c r="B8" t="s">
        <v>14</v>
      </c>
      <c r="C8">
        <v>2</v>
      </c>
      <c r="D8" s="7">
        <f t="shared" si="0"/>
        <v>1</v>
      </c>
    </row>
    <row r="9" spans="1:4" ht="19.5" customHeight="1">
      <c r="B9" t="s">
        <v>13</v>
      </c>
      <c r="C9">
        <v>4</v>
      </c>
      <c r="D9" s="7">
        <f t="shared" si="0"/>
        <v>3</v>
      </c>
    </row>
    <row r="10" spans="1:4" ht="19.5" customHeight="1">
      <c r="B10" t="s">
        <v>15</v>
      </c>
      <c r="C10">
        <v>3</v>
      </c>
      <c r="D10" s="7">
        <f t="shared" si="0"/>
        <v>2</v>
      </c>
    </row>
  </sheetData>
  <phoneticPr fontId="0" type="noConversion"/>
  <pageMargins left="0.75" right="0.75" top="1" bottom="1" header="0.5" footer="0.5"/>
  <pageSetup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dimension ref="B1:AK50"/>
  <sheetViews>
    <sheetView workbookViewId="0">
      <selection activeCell="B9" sqref="B9"/>
    </sheetView>
  </sheetViews>
  <sheetFormatPr defaultRowHeight="14.25"/>
  <cols>
    <col min="1" max="1" width="11.140625" style="362" customWidth="1"/>
    <col min="2" max="2" width="9.140625" style="362"/>
    <col min="3" max="3" width="11.85546875" style="362" customWidth="1"/>
    <col min="4" max="4" width="9.140625" style="362"/>
    <col min="5" max="9" width="12.85546875" style="362" customWidth="1"/>
    <col min="10" max="10" width="9.140625" style="362"/>
    <col min="11" max="15" width="12.85546875" style="362" customWidth="1"/>
    <col min="16" max="16" width="14.28515625" style="362" customWidth="1"/>
    <col min="17" max="18" width="14.28515625" style="362" hidden="1" customWidth="1"/>
    <col min="19" max="19" width="9.140625" style="362" hidden="1" customWidth="1"/>
    <col min="20" max="20" width="12.42578125" style="362" hidden="1" customWidth="1"/>
    <col min="21" max="21" width="17.28515625" style="362" hidden="1" customWidth="1"/>
    <col min="22" max="37" width="9.140625" style="362" hidden="1" customWidth="1"/>
    <col min="38" max="38" width="0" style="362" hidden="1" customWidth="1"/>
    <col min="39" max="16384" width="9.140625" style="362"/>
  </cols>
  <sheetData>
    <row r="1" spans="2:36" ht="18" customHeight="1">
      <c r="B1" s="361" t="s">
        <v>767</v>
      </c>
      <c r="K1" s="361" t="s">
        <v>768</v>
      </c>
    </row>
    <row r="2" spans="2:36" ht="24" customHeight="1">
      <c r="B2" s="363" t="s">
        <v>684</v>
      </c>
      <c r="K2" s="363" t="s">
        <v>288</v>
      </c>
      <c r="L2" s="364">
        <v>1200</v>
      </c>
      <c r="AF2" s="362" t="s">
        <v>4</v>
      </c>
      <c r="AG2" s="362" t="s">
        <v>8</v>
      </c>
    </row>
    <row r="3" spans="2:36" ht="24" customHeight="1">
      <c r="B3" s="363" t="s">
        <v>5</v>
      </c>
      <c r="F3" s="363" t="s">
        <v>762</v>
      </c>
      <c r="G3" s="365"/>
      <c r="K3" s="363" t="s">
        <v>289</v>
      </c>
      <c r="L3" s="366">
        <v>0.9</v>
      </c>
      <c r="AF3" s="362">
        <v>0</v>
      </c>
      <c r="AG3" s="367" t="s">
        <v>6</v>
      </c>
      <c r="AH3" s="367" t="s">
        <v>5</v>
      </c>
      <c r="AI3" s="367" t="s">
        <v>6</v>
      </c>
      <c r="AJ3" s="367" t="s">
        <v>5</v>
      </c>
    </row>
    <row r="4" spans="2:36" ht="24" customHeight="1">
      <c r="B4" s="363" t="s">
        <v>766</v>
      </c>
      <c r="C4" s="368" t="str">
        <f>"  "&amp;ROUND(AC24,3)&amp;"-"&amp;ROUND(AC25,3)</f>
        <v xml:space="preserve">  0-0</v>
      </c>
      <c r="F4" s="363" t="s">
        <v>769</v>
      </c>
      <c r="G4" s="369">
        <v>0</v>
      </c>
      <c r="K4" s="363" t="s">
        <v>290</v>
      </c>
      <c r="L4" s="366">
        <v>1</v>
      </c>
      <c r="AG4" s="367"/>
      <c r="AH4" s="367"/>
      <c r="AI4" s="367"/>
      <c r="AJ4" s="367"/>
    </row>
    <row r="5" spans="2:36" ht="24" customHeight="1">
      <c r="B5" s="363"/>
      <c r="G5" s="363"/>
      <c r="AG5" s="367"/>
      <c r="AH5" s="367"/>
      <c r="AI5" s="367"/>
      <c r="AJ5" s="367"/>
    </row>
    <row r="6" spans="2:36" ht="15">
      <c r="B6" s="361" t="s">
        <v>763</v>
      </c>
      <c r="E6" s="361" t="s">
        <v>764</v>
      </c>
      <c r="K6" s="361" t="s">
        <v>765</v>
      </c>
      <c r="X6" s="367" t="s">
        <v>371</v>
      </c>
      <c r="AF6" s="362">
        <v>1</v>
      </c>
      <c r="AG6" s="362">
        <f>INDEX(Models!$U$3:$CM$1963,$AC$8*2-1,$AF6)</f>
        <v>0</v>
      </c>
      <c r="AH6" s="362">
        <f>INDEX(Models!$U$3:$CM$1963,$AC$8*2,$AF6)</f>
        <v>0</v>
      </c>
      <c r="AI6" s="362" t="str">
        <f>IF(AG6=0,"",AG6&amp;" ["&amp;AJ6&amp;"]")</f>
        <v/>
      </c>
      <c r="AJ6" s="362" t="str">
        <f>IF(AH6=0,"",AH6)</f>
        <v/>
      </c>
    </row>
    <row r="7" spans="2:36" ht="31.5" customHeight="1">
      <c r="B7" s="370" t="s">
        <v>26</v>
      </c>
      <c r="C7" s="370" t="s">
        <v>3</v>
      </c>
      <c r="D7" s="367"/>
      <c r="E7" s="371" t="s">
        <v>770</v>
      </c>
      <c r="F7" s="371" t="s">
        <v>771</v>
      </c>
      <c r="G7" s="371" t="s">
        <v>772</v>
      </c>
      <c r="H7" s="371" t="s">
        <v>704</v>
      </c>
      <c r="I7" s="371" t="s">
        <v>25</v>
      </c>
      <c r="J7" s="372"/>
      <c r="K7" s="371" t="s">
        <v>30</v>
      </c>
      <c r="L7" s="371" t="s">
        <v>771</v>
      </c>
      <c r="M7" s="371" t="s">
        <v>772</v>
      </c>
      <c r="N7" s="371" t="s">
        <v>704</v>
      </c>
      <c r="O7" s="371" t="s">
        <v>773</v>
      </c>
      <c r="R7" s="371" t="s">
        <v>774</v>
      </c>
      <c r="S7" s="370" t="s">
        <v>44</v>
      </c>
      <c r="T7" s="372" t="s">
        <v>304</v>
      </c>
      <c r="U7" s="372" t="s">
        <v>306</v>
      </c>
      <c r="V7" s="372" t="s">
        <v>307</v>
      </c>
      <c r="W7" s="372" t="s">
        <v>308</v>
      </c>
      <c r="X7" s="367" t="s">
        <v>303</v>
      </c>
      <c r="Y7" s="367" t="s">
        <v>1</v>
      </c>
      <c r="AB7" s="372"/>
      <c r="AF7" s="362">
        <v>2</v>
      </c>
      <c r="AG7" s="362">
        <f>INDEX(Models!$U$3:$CM$1963,$AC$8*2-1,$AF7)</f>
        <v>0</v>
      </c>
      <c r="AH7" s="362">
        <f>INDEX(Models!$U$3:$CM$1963,$AC$8*2,$AF7)</f>
        <v>0</v>
      </c>
      <c r="AI7" s="362" t="str">
        <f t="shared" ref="AI7:AI50" si="0">IF(AG7=0,"",AG7&amp;" ["&amp;AJ7&amp;"]")</f>
        <v/>
      </c>
      <c r="AJ7" s="362" t="str">
        <f t="shared" ref="AJ7:AJ50" si="1">IF(AH7=0,"",AH7)</f>
        <v/>
      </c>
    </row>
    <row r="8" spans="2:36" ht="15">
      <c r="B8" s="373">
        <v>25</v>
      </c>
      <c r="C8" s="374">
        <v>0.35</v>
      </c>
      <c r="D8" s="375"/>
      <c r="E8" s="376" t="e">
        <f>IF(T8=0,NA(),ROUND(W8,PREFERENCES!$D$4))</f>
        <v>#N/A</v>
      </c>
      <c r="F8" s="376" t="e">
        <f>ROUND(C8*W8,PREFERENCES!$D$5)</f>
        <v>#N/A</v>
      </c>
      <c r="G8" s="378" t="e">
        <f>IF(T8=0,NA(),ROUND(V8,PREFERENCES!$D$6))</f>
        <v>#N/A</v>
      </c>
      <c r="H8" s="378" t="e">
        <f>IF(F8=0,NA(),ROUND(V8/F8,PREFERENCES!$D$7))</f>
        <v>#N/A</v>
      </c>
      <c r="I8" s="379" t="e">
        <f>IF($AC$40=0,NA(),R8)</f>
        <v>#N/A</v>
      </c>
      <c r="J8" s="380"/>
      <c r="K8" s="379" t="e">
        <f>IF(S8=0,0,CEILING($L$2/(V8*$L$3),1)*$AC$12)</f>
        <v>#N/A</v>
      </c>
      <c r="L8" s="377" t="e">
        <f>ROUND(K8*C8*W8/$L$4/$AC$12, PREFERENCES!$D$5)</f>
        <v>#N/A</v>
      </c>
      <c r="M8" s="379" t="e">
        <f>ROUND(K8*V8*$L$3/$AC$12,PREFERENCES!$D$6)</f>
        <v>#N/A</v>
      </c>
      <c r="N8" s="377" t="e">
        <f>IF(L8=0,0,ROUND((V8*$L$3)/(C8*W8/$L$4),PREFERENCES!$D$7))</f>
        <v>#N/A</v>
      </c>
      <c r="O8" s="381" t="e">
        <f>K8*$G$4/$AC$12</f>
        <v>#N/A</v>
      </c>
      <c r="R8" s="379" t="e">
        <f>IF(T8=0,NA(),ROUND($B8+T8*$AC$40,1))</f>
        <v>#N/A</v>
      </c>
      <c r="S8" s="377" t="e">
        <f>ROUND(V8*$L$3,PREFERENCES!$D$6)</f>
        <v>#N/A</v>
      </c>
      <c r="T8" s="382">
        <f>X8*C8</f>
        <v>0</v>
      </c>
      <c r="U8" s="382" t="e">
        <f>1+(R8-$AC$38)*$AC$37</f>
        <v>#N/A</v>
      </c>
      <c r="V8" s="362" t="e">
        <f>Y8*U8*$AC$10*$AC$12</f>
        <v>#N/A</v>
      </c>
      <c r="W8" s="362" t="e">
        <f>(X8+(R8-$AC$38)*$AC$39)*$AC$12</f>
        <v>#N/A</v>
      </c>
      <c r="X8" s="383">
        <f>IF($C8&lt;$AC$24,0,IF($C8&gt;$AC$25,0,$AC$32*$C8^3+$AC$33*$C8^2+$AC$34*$C8+$AC$35+$AC$21))</f>
        <v>0</v>
      </c>
      <c r="Y8" s="383">
        <f>IF($C8&lt;$AC$24,0,IF($C8&gt;$AC$25,0,$AC$27*$C8^3+$AC$28*$C8^2+$AC$29*$C8+$AC$30))</f>
        <v>0</v>
      </c>
      <c r="AB8" s="362" t="s">
        <v>2</v>
      </c>
      <c r="AC8" s="362">
        <v>1</v>
      </c>
      <c r="AF8" s="362">
        <v>3</v>
      </c>
      <c r="AG8" s="362">
        <f>INDEX(Models!$U$3:$CM$1963,$AC$8*2-1,$AF8)</f>
        <v>0</v>
      </c>
      <c r="AH8" s="362">
        <f>INDEX(Models!$U$3:$CM$1963,$AC$8*2,$AF8)</f>
        <v>0</v>
      </c>
      <c r="AI8" s="362" t="str">
        <f t="shared" si="0"/>
        <v/>
      </c>
      <c r="AJ8" s="362" t="str">
        <f t="shared" si="1"/>
        <v/>
      </c>
    </row>
    <row r="9" spans="2:36" ht="15">
      <c r="B9" s="373">
        <v>55</v>
      </c>
      <c r="C9" s="374">
        <v>0.35</v>
      </c>
      <c r="D9" s="375"/>
      <c r="E9" s="376" t="e">
        <f>IF(T9=0,NA(),ROUND(W9,PREFERENCES!$D$4))</f>
        <v>#N/A</v>
      </c>
      <c r="F9" s="376" t="e">
        <f>ROUND(C9*W9,PREFERENCES!$D$5)</f>
        <v>#N/A</v>
      </c>
      <c r="G9" s="378" t="e">
        <f>IF(T9=0,NA(),ROUND(V9,PREFERENCES!$D$6))</f>
        <v>#N/A</v>
      </c>
      <c r="H9" s="378" t="e">
        <f>IF(F9=0,NA(),ROUND(V9/F9,PREFERENCES!$D$7))</f>
        <v>#N/A</v>
      </c>
      <c r="I9" s="379" t="e">
        <f t="shared" ref="I9:I11" si="2">IF($AC$40=0,NA(),R9)</f>
        <v>#N/A</v>
      </c>
      <c r="J9" s="380"/>
      <c r="K9" s="379" t="e">
        <f>IF(S9=0,0,CEILING($L$2/(V9*$L$3),1)*$AC$12)</f>
        <v>#N/A</v>
      </c>
      <c r="L9" s="377" t="e">
        <f>ROUND(K9*C9*W9/$L$4/$AC$12, PREFERENCES!$D$5)</f>
        <v>#N/A</v>
      </c>
      <c r="M9" s="379" t="e">
        <f>ROUND(K9*V9*$L$3/$AC$12,PREFERENCES!$D$6)</f>
        <v>#N/A</v>
      </c>
      <c r="N9" s="377" t="e">
        <f>IF(L9=0,0,ROUND((V9*$L$3)/(C9*W9/$L$4),PREFERENCES!$D$7))</f>
        <v>#N/A</v>
      </c>
      <c r="O9" s="381" t="e">
        <f>K9*$G$4/$AC$12</f>
        <v>#N/A</v>
      </c>
      <c r="R9" s="379" t="e">
        <f t="shared" ref="R9:R11" si="3">IF(T9=0,NA(),ROUND($B9+T9*$AC$40,1))</f>
        <v>#N/A</v>
      </c>
      <c r="S9" s="377" t="e">
        <f>ROUND(V9*$L$3,PREFERENCES!$D$6)</f>
        <v>#N/A</v>
      </c>
      <c r="T9" s="382">
        <f>X9*C9</f>
        <v>0</v>
      </c>
      <c r="U9" s="382" t="e">
        <f>1+(R9-$AC$38)*$AC$37</f>
        <v>#N/A</v>
      </c>
      <c r="V9" s="362" t="e">
        <f>Y9*U9*$AC$10*$AC$12</f>
        <v>#N/A</v>
      </c>
      <c r="W9" s="362" t="e">
        <f>(X9+(R9-$AC$38)*$AC$39)*$AC$12</f>
        <v>#N/A</v>
      </c>
      <c r="X9" s="383">
        <f>IF($C9&lt;$AC$24,0,IF($C9&gt;$AC$25,0,$AC$32*$C9^3+$AC$33*$C9^2+$AC$34*$C9+$AC$35+$AC$21))</f>
        <v>0</v>
      </c>
      <c r="Y9" s="383">
        <f>IF($C9&lt;$AC$24,0,IF($C9&gt;$AC$25,0,$AC$27*$C9^3+$AC$28*$C9^2+$AC$29*$C9+$AC$30))</f>
        <v>0</v>
      </c>
      <c r="AB9" s="362" t="s">
        <v>0</v>
      </c>
      <c r="AC9" s="362">
        <v>1</v>
      </c>
      <c r="AF9" s="362">
        <v>4</v>
      </c>
      <c r="AG9" s="362">
        <f>INDEX(Models!$U$3:$CM$1963,$AC$8*2-1,$AF9)</f>
        <v>0</v>
      </c>
      <c r="AH9" s="362">
        <f>INDEX(Models!$U$3:$CM$1963,$AC$8*2,$AF9)</f>
        <v>0</v>
      </c>
      <c r="AI9" s="362" t="str">
        <f t="shared" si="0"/>
        <v/>
      </c>
      <c r="AJ9" s="362" t="str">
        <f t="shared" si="1"/>
        <v/>
      </c>
    </row>
    <row r="10" spans="2:36" ht="15">
      <c r="B10" s="373">
        <v>85</v>
      </c>
      <c r="C10" s="374">
        <v>0.35</v>
      </c>
      <c r="D10" s="375"/>
      <c r="E10" s="376" t="e">
        <f>IF(T10=0,NA(),ROUND(W10,PREFERENCES!$D$4))</f>
        <v>#N/A</v>
      </c>
      <c r="F10" s="376" t="e">
        <f>ROUND(C10*W10,PREFERENCES!$D$5)</f>
        <v>#N/A</v>
      </c>
      <c r="G10" s="378" t="e">
        <f>IF(T10=0,NA(),ROUND(V10,PREFERENCES!$D$6))</f>
        <v>#N/A</v>
      </c>
      <c r="H10" s="378" t="e">
        <f>IF(F10=0,NA(),ROUND(V10/F10,PREFERENCES!$D$7))</f>
        <v>#N/A</v>
      </c>
      <c r="I10" s="379" t="e">
        <f t="shared" si="2"/>
        <v>#N/A</v>
      </c>
      <c r="J10" s="380"/>
      <c r="K10" s="379" t="e">
        <f>IF(S10=0,0,CEILING($L$2/(V10*$L$3),1)*$AC$12)</f>
        <v>#N/A</v>
      </c>
      <c r="L10" s="377" t="e">
        <f>ROUND(K10*C10*W10/$L$4/$AC$12, PREFERENCES!$D$5)</f>
        <v>#N/A</v>
      </c>
      <c r="M10" s="379" t="e">
        <f>ROUND(K10*V10*$L$3/$AC$12,PREFERENCES!$D$6)</f>
        <v>#N/A</v>
      </c>
      <c r="N10" s="377" t="e">
        <f>IF(L10=0,0,ROUND((V10*$L$3)/(C10*W10/$L$4),PREFERENCES!$D$7))</f>
        <v>#N/A</v>
      </c>
      <c r="O10" s="381" t="e">
        <f>K10*$G$4/$AC$12</f>
        <v>#N/A</v>
      </c>
      <c r="R10" s="379" t="e">
        <f t="shared" si="3"/>
        <v>#N/A</v>
      </c>
      <c r="S10" s="377" t="e">
        <f>ROUND(V10*$L$3,PREFERENCES!$D$6)</f>
        <v>#N/A</v>
      </c>
      <c r="T10" s="382">
        <f>X10*C10</f>
        <v>0</v>
      </c>
      <c r="U10" s="382" t="e">
        <f>1+(R10-$AC$38)*$AC$37</f>
        <v>#N/A</v>
      </c>
      <c r="V10" s="362" t="e">
        <f>Y10*U10*$AC$10*$AC$12</f>
        <v>#N/A</v>
      </c>
      <c r="W10" s="362" t="e">
        <f>(X10+(R10-$AC$38)*$AC$39)*$AC$12</f>
        <v>#N/A</v>
      </c>
      <c r="X10" s="383">
        <f>IF($C10&lt;$AC$24,0,IF($C10&gt;$AC$25,0,$AC$32*$C10^3+$AC$33*$C10^2+$AC$34*$C10+$AC$35+$AC$21))</f>
        <v>0</v>
      </c>
      <c r="Y10" s="383">
        <f>IF($C10&lt;$AC$24,0,IF($C10&gt;$AC$25,0,$AC$27*$C10^3+$AC$28*$C10^2+$AC$29*$C10+$AC$30))</f>
        <v>0</v>
      </c>
      <c r="AB10" s="362" t="s">
        <v>5</v>
      </c>
      <c r="AC10" s="362">
        <f>IF(G3=0,INDEX(Models!$U$3:$CM$1963,$AC$8*2,$AC$9), G3)</f>
        <v>0</v>
      </c>
      <c r="AF10" s="362">
        <v>5</v>
      </c>
      <c r="AG10" s="362">
        <f>INDEX(Models!$U$3:$CM$1963,$AC$8*2-1,$AF10)</f>
        <v>0</v>
      </c>
      <c r="AH10" s="362">
        <f>INDEX(Models!$U$3:$CM$1963,$AC$8*2,$AF10)</f>
        <v>0</v>
      </c>
      <c r="AI10" s="362" t="str">
        <f t="shared" si="0"/>
        <v/>
      </c>
      <c r="AJ10" s="362" t="str">
        <f t="shared" si="1"/>
        <v/>
      </c>
    </row>
    <row r="11" spans="2:36" ht="15">
      <c r="B11" s="373">
        <v>105</v>
      </c>
      <c r="C11" s="374">
        <v>0.35</v>
      </c>
      <c r="D11" s="375"/>
      <c r="E11" s="376" t="e">
        <f>IF(T11=0,NA(),ROUND(W11,PREFERENCES!$D$4))</f>
        <v>#N/A</v>
      </c>
      <c r="F11" s="376" t="e">
        <f>ROUND(C11*W11,PREFERENCES!$D$5)</f>
        <v>#N/A</v>
      </c>
      <c r="G11" s="378" t="e">
        <f>IF(T11=0,NA(),ROUND(V11,PREFERENCES!$D$6))</f>
        <v>#N/A</v>
      </c>
      <c r="H11" s="378" t="e">
        <f>IF(F11=0,NA(),ROUND(V11/F11,PREFERENCES!$D$7))</f>
        <v>#N/A</v>
      </c>
      <c r="I11" s="379" t="e">
        <f t="shared" si="2"/>
        <v>#N/A</v>
      </c>
      <c r="J11" s="380"/>
      <c r="K11" s="379" t="e">
        <f>IF(S11=0,0,CEILING($L$2/(V11*$L$3),1)*$AC$12)</f>
        <v>#N/A</v>
      </c>
      <c r="L11" s="377" t="e">
        <f>ROUND(K11*C11*W11/$L$4/$AC$12, PREFERENCES!$D$5)</f>
        <v>#N/A</v>
      </c>
      <c r="M11" s="379" t="e">
        <f>ROUND(K11*V11*$L$3/$AC$12,PREFERENCES!$D$6)</f>
        <v>#N/A</v>
      </c>
      <c r="N11" s="377" t="e">
        <f>IF(L11=0,0,ROUND((V11*$L$3)/(C11*W11/$L$4),PREFERENCES!$D$7))</f>
        <v>#N/A</v>
      </c>
      <c r="O11" s="381" t="e">
        <f>K11*$G$4/$AC$12</f>
        <v>#N/A</v>
      </c>
      <c r="R11" s="379" t="e">
        <f t="shared" si="3"/>
        <v>#N/A</v>
      </c>
      <c r="S11" s="377" t="e">
        <f>ROUND(V11*$L$3,PREFERENCES!$D$6)</f>
        <v>#N/A</v>
      </c>
      <c r="T11" s="382">
        <f>X11*C11</f>
        <v>0</v>
      </c>
      <c r="U11" s="382" t="e">
        <f>1+(R11-$AC$38)*$AC$37</f>
        <v>#N/A</v>
      </c>
      <c r="V11" s="362" t="e">
        <f>Y11*U11*$AC$10*$AC$12</f>
        <v>#N/A</v>
      </c>
      <c r="W11" s="362" t="e">
        <f>(X11+(R11-$AC$38)*$AC$39)*$AC$12</f>
        <v>#N/A</v>
      </c>
      <c r="X11" s="383">
        <f>IF($C11&lt;$AC$24,0,IF($C11&gt;$AC$25,0,$AC$32*$C11^3+$AC$33*$C11^2+$AC$34*$C11+$AC$35+$AC$21))</f>
        <v>0</v>
      </c>
      <c r="Y11" s="383">
        <f>IF($C11&lt;$AC$24,0,IF($C11&gt;$AC$25,0,$AC$27*$C11^3+$AC$28*$C11^2+$AC$29*$C11+$AC$30))</f>
        <v>0</v>
      </c>
      <c r="AB11" s="362" t="s">
        <v>12</v>
      </c>
      <c r="AC11" s="384">
        <v>0</v>
      </c>
      <c r="AF11" s="362">
        <v>6</v>
      </c>
      <c r="AG11" s="362">
        <f>INDEX(Models!$U$3:$CM$1963,$AC$8*2-1,$AF11)</f>
        <v>0</v>
      </c>
      <c r="AH11" s="362">
        <f>INDEX(Models!$U$3:$CM$1963,$AC$8*2,$AF11)</f>
        <v>0</v>
      </c>
      <c r="AI11" s="362" t="str">
        <f t="shared" si="0"/>
        <v/>
      </c>
      <c r="AJ11" s="362" t="str">
        <f t="shared" si="1"/>
        <v/>
      </c>
    </row>
    <row r="12" spans="2:36">
      <c r="AB12" s="362" t="s">
        <v>256</v>
      </c>
      <c r="AC12" s="362">
        <f>CHARACTERIZE!$F$9</f>
        <v>1</v>
      </c>
      <c r="AD12" s="384"/>
      <c r="AF12" s="362">
        <v>7</v>
      </c>
      <c r="AG12" s="362">
        <f>INDEX(Models!$U$3:$CM$1963,$AC$8*2-1,$AF12)</f>
        <v>0</v>
      </c>
      <c r="AH12" s="362">
        <f>INDEX(Models!$U$3:$CM$1963,$AC$8*2,$AF12)</f>
        <v>0</v>
      </c>
      <c r="AI12" s="362" t="str">
        <f t="shared" si="0"/>
        <v/>
      </c>
      <c r="AJ12" s="362" t="str">
        <f t="shared" si="1"/>
        <v/>
      </c>
    </row>
    <row r="13" spans="2:36">
      <c r="AB13" s="362" t="s">
        <v>257</v>
      </c>
      <c r="AC13" s="362">
        <v>2</v>
      </c>
      <c r="AF13" s="362">
        <v>8</v>
      </c>
      <c r="AG13" s="362">
        <f>INDEX(Models!$U$3:$CM$1963,$AC$8*2-1,$AF13)</f>
        <v>0</v>
      </c>
      <c r="AH13" s="362">
        <f>INDEX(Models!$U$3:$CM$1963,$AC$8*2,$AF13)</f>
        <v>0</v>
      </c>
      <c r="AI13" s="362" t="str">
        <f t="shared" si="0"/>
        <v/>
      </c>
      <c r="AJ13" s="362" t="str">
        <f t="shared" si="1"/>
        <v/>
      </c>
    </row>
    <row r="14" spans="2:36">
      <c r="AB14" s="362" t="s">
        <v>258</v>
      </c>
      <c r="AC14" s="385">
        <f>CHARACTERIZE!$F$8</f>
        <v>25</v>
      </c>
      <c r="AF14" s="362">
        <v>9</v>
      </c>
      <c r="AG14" s="362">
        <f>INDEX(Models!$U$3:$CM$1963,$AC$8*2-1,$AF14)</f>
        <v>0</v>
      </c>
      <c r="AH14" s="362">
        <f>INDEX(Models!$U$3:$CM$1963,$AC$8*2,$AF14)</f>
        <v>0</v>
      </c>
      <c r="AI14" s="362" t="str">
        <f t="shared" si="0"/>
        <v/>
      </c>
      <c r="AJ14" s="362" t="str">
        <f t="shared" si="1"/>
        <v/>
      </c>
    </row>
    <row r="15" spans="2:36">
      <c r="AC15" s="386"/>
      <c r="AF15" s="362">
        <v>10</v>
      </c>
      <c r="AG15" s="362">
        <f>INDEX(Models!$U$3:$CM$1963,$AC$8*2-1,$AF15)</f>
        <v>0</v>
      </c>
      <c r="AH15" s="362">
        <f>INDEX(Models!$U$3:$CM$1963,$AC$8*2,$AF15)</f>
        <v>0</v>
      </c>
      <c r="AI15" s="362" t="str">
        <f t="shared" si="0"/>
        <v/>
      </c>
      <c r="AJ15" s="362" t="str">
        <f t="shared" si="1"/>
        <v/>
      </c>
    </row>
    <row r="16" spans="2:36">
      <c r="AC16" s="386"/>
      <c r="AD16" s="385"/>
      <c r="AF16" s="362">
        <v>11</v>
      </c>
      <c r="AG16" s="362">
        <f>INDEX(Models!$U$3:$CM$1963,$AC$8*2-1,$AF16)</f>
        <v>0</v>
      </c>
      <c r="AH16" s="362">
        <f>INDEX(Models!$U$3:$CM$1963,$AC$8*2,$AF16)</f>
        <v>0</v>
      </c>
      <c r="AI16" s="362" t="str">
        <f t="shared" si="0"/>
        <v/>
      </c>
      <c r="AJ16" s="362" t="str">
        <f t="shared" si="1"/>
        <v/>
      </c>
    </row>
    <row r="17" spans="28:36">
      <c r="AC17" s="386"/>
      <c r="AF17" s="362">
        <v>12</v>
      </c>
      <c r="AG17" s="362">
        <f>INDEX(Models!$U$3:$CM$1963,$AC$8*2-1,$AF17)</f>
        <v>0</v>
      </c>
      <c r="AH17" s="362">
        <f>INDEX(Models!$U$3:$CM$1963,$AC$8*2,$AF17)</f>
        <v>0</v>
      </c>
      <c r="AI17" s="362" t="str">
        <f t="shared" si="0"/>
        <v/>
      </c>
      <c r="AJ17" s="362" t="str">
        <f t="shared" si="1"/>
        <v/>
      </c>
    </row>
    <row r="18" spans="28:36">
      <c r="AC18" s="386"/>
      <c r="AF18" s="362">
        <v>13</v>
      </c>
      <c r="AG18" s="362">
        <f>INDEX(Models!$U$3:$CM$1963,$AC$8*2-1,$AF18)</f>
        <v>0</v>
      </c>
      <c r="AH18" s="362">
        <f>INDEX(Models!$U$3:$CM$1963,$AC$8*2,$AF18)</f>
        <v>0</v>
      </c>
      <c r="AI18" s="362" t="str">
        <f t="shared" si="0"/>
        <v/>
      </c>
      <c r="AJ18" s="362" t="str">
        <f t="shared" si="1"/>
        <v/>
      </c>
    </row>
    <row r="19" spans="28:36">
      <c r="AC19" s="385"/>
      <c r="AD19" s="385"/>
      <c r="AF19" s="362">
        <v>14</v>
      </c>
      <c r="AG19" s="362">
        <f>INDEX(Models!$U$3:$CM$1963,$AC$8*2-1,$AF19)</f>
        <v>0</v>
      </c>
      <c r="AH19" s="362">
        <f>INDEX(Models!$U$3:$CM$1963,$AC$8*2,$AF19)</f>
        <v>0</v>
      </c>
      <c r="AI19" s="362" t="str">
        <f t="shared" si="0"/>
        <v/>
      </c>
      <c r="AJ19" s="362" t="str">
        <f t="shared" si="1"/>
        <v/>
      </c>
    </row>
    <row r="20" spans="28:36">
      <c r="AC20" s="385"/>
      <c r="AF20" s="362">
        <v>15</v>
      </c>
      <c r="AG20" s="362">
        <f>INDEX(Models!$U$3:$CM$1963,$AC$8*2-1,$AF20)</f>
        <v>0</v>
      </c>
      <c r="AH20" s="362">
        <f>INDEX(Models!$U$3:$CM$1963,$AC$8*2,$AF20)</f>
        <v>0</v>
      </c>
      <c r="AI20" s="362" t="str">
        <f t="shared" si="0"/>
        <v/>
      </c>
      <c r="AJ20" s="362" t="str">
        <f t="shared" si="1"/>
        <v/>
      </c>
    </row>
    <row r="21" spans="28:36">
      <c r="AB21" s="362" t="s">
        <v>525</v>
      </c>
      <c r="AC21" s="362">
        <f>CHARACTERIZE!D9</f>
        <v>0</v>
      </c>
      <c r="AF21" s="362">
        <v>16</v>
      </c>
      <c r="AG21" s="362">
        <f>INDEX(Models!$U$3:$CM$1963,$AC$8*2-1,$AF21)</f>
        <v>0</v>
      </c>
      <c r="AH21" s="362">
        <f>INDEX(Models!$U$3:$CM$1963,$AC$8*2,$AF21)</f>
        <v>0</v>
      </c>
      <c r="AI21" s="362" t="str">
        <f t="shared" si="0"/>
        <v/>
      </c>
      <c r="AJ21" s="362" t="str">
        <f t="shared" si="1"/>
        <v/>
      </c>
    </row>
    <row r="22" spans="28:36" ht="15">
      <c r="AB22" s="387" t="s">
        <v>373</v>
      </c>
      <c r="AC22" s="388"/>
      <c r="AD22" s="388"/>
      <c r="AF22" s="362">
        <v>17</v>
      </c>
      <c r="AG22" s="362">
        <f>INDEX(Models!$U$3:$CM$1963,$AC$8*2-1,$AF22)</f>
        <v>0</v>
      </c>
      <c r="AH22" s="362">
        <f>INDEX(Models!$U$3:$CM$1963,$AC$8*2,$AF22)</f>
        <v>0</v>
      </c>
      <c r="AI22" s="362" t="str">
        <f t="shared" si="0"/>
        <v/>
      </c>
      <c r="AJ22" s="362" t="str">
        <f t="shared" si="1"/>
        <v/>
      </c>
    </row>
    <row r="23" spans="28:36">
      <c r="AB23" s="389" t="s">
        <v>28</v>
      </c>
      <c r="AC23" s="388"/>
      <c r="AD23" s="388"/>
      <c r="AF23" s="362">
        <v>18</v>
      </c>
      <c r="AG23" s="362">
        <f>INDEX(Models!$U$3:$CM$1963,$AC$8*2-1,$AF23)</f>
        <v>0</v>
      </c>
      <c r="AH23" s="362">
        <f>INDEX(Models!$U$3:$CM$1963,$AC$8*2,$AF23)</f>
        <v>0</v>
      </c>
      <c r="AI23" s="362" t="str">
        <f t="shared" si="0"/>
        <v/>
      </c>
      <c r="AJ23" s="362" t="str">
        <f t="shared" si="1"/>
        <v/>
      </c>
    </row>
    <row r="24" spans="28:36">
      <c r="AB24" s="388" t="s">
        <v>348</v>
      </c>
      <c r="AC24" s="390">
        <f>INDEX(Models!$G$3:$T$1963,$AC$8*2-1,AD24)</f>
        <v>0</v>
      </c>
      <c r="AD24" s="388">
        <v>1</v>
      </c>
      <c r="AF24" s="362">
        <v>19</v>
      </c>
      <c r="AG24" s="362">
        <f>INDEX(Models!$U$3:$CM$1963,$AC$8*2-1,$AF24)</f>
        <v>0</v>
      </c>
      <c r="AH24" s="362">
        <f>INDEX(Models!$U$3:$CM$1963,$AC$8*2,$AF24)</f>
        <v>0</v>
      </c>
      <c r="AI24" s="362" t="str">
        <f t="shared" si="0"/>
        <v/>
      </c>
      <c r="AJ24" s="362" t="str">
        <f t="shared" si="1"/>
        <v/>
      </c>
    </row>
    <row r="25" spans="28:36">
      <c r="AB25" s="388" t="s">
        <v>349</v>
      </c>
      <c r="AC25" s="390">
        <f>INDEX(Models!$G$3:$T$1963,$AC$8*2-1,AD25)</f>
        <v>0</v>
      </c>
      <c r="AD25" s="388">
        <v>2</v>
      </c>
      <c r="AF25" s="362">
        <v>20</v>
      </c>
      <c r="AG25" s="362">
        <f>INDEX(Models!$U$3:$CM$1963,$AC$8*2-1,$AF25)</f>
        <v>0</v>
      </c>
      <c r="AH25" s="362">
        <f>INDEX(Models!$U$3:$CM$1963,$AC$8*2,$AF25)</f>
        <v>0</v>
      </c>
      <c r="AI25" s="362" t="str">
        <f t="shared" si="0"/>
        <v/>
      </c>
      <c r="AJ25" s="362" t="str">
        <f t="shared" si="1"/>
        <v/>
      </c>
    </row>
    <row r="26" spans="28:36">
      <c r="AB26" s="389" t="s">
        <v>1</v>
      </c>
      <c r="AC26" s="388"/>
      <c r="AD26" s="388"/>
      <c r="AF26" s="362">
        <v>21</v>
      </c>
      <c r="AG26" s="362">
        <f>INDEX(Models!$U$3:$CM$1963,$AC$8*2-1,$AF26)</f>
        <v>0</v>
      </c>
      <c r="AH26" s="362">
        <f>INDEX(Models!$U$3:$CM$1963,$AC$8*2,$AF26)</f>
        <v>0</v>
      </c>
      <c r="AI26" s="362" t="str">
        <f t="shared" si="0"/>
        <v/>
      </c>
      <c r="AJ26" s="362" t="str">
        <f t="shared" si="1"/>
        <v/>
      </c>
    </row>
    <row r="27" spans="28:36">
      <c r="AB27" s="388" t="s">
        <v>341</v>
      </c>
      <c r="AC27" s="391">
        <f>INDEX(Models!$G$3:$T$1963,$AC$8*2-1,AD27)</f>
        <v>0</v>
      </c>
      <c r="AD27" s="388">
        <v>3</v>
      </c>
      <c r="AF27" s="362">
        <v>22</v>
      </c>
      <c r="AG27" s="362">
        <f>INDEX(Models!$U$3:$CM$1963,$AC$8*2-1,$AF27)</f>
        <v>0</v>
      </c>
      <c r="AH27" s="362">
        <f>INDEX(Models!$U$3:$CM$1963,$AC$8*2,$AF27)</f>
        <v>0</v>
      </c>
      <c r="AI27" s="362" t="str">
        <f t="shared" si="0"/>
        <v/>
      </c>
      <c r="AJ27" s="362" t="str">
        <f t="shared" si="1"/>
        <v/>
      </c>
    </row>
    <row r="28" spans="28:36">
      <c r="AB28" s="388" t="s">
        <v>342</v>
      </c>
      <c r="AC28" s="391">
        <f>INDEX(Models!$G$3:$T$1963,$AC$8*2-1,AD28)</f>
        <v>0</v>
      </c>
      <c r="AD28" s="388">
        <v>4</v>
      </c>
      <c r="AF28" s="362">
        <v>23</v>
      </c>
      <c r="AG28" s="362">
        <f>INDEX(Models!$U$3:$CM$1963,$AC$8*2-1,$AF28)</f>
        <v>0</v>
      </c>
      <c r="AH28" s="362">
        <f>INDEX(Models!$U$3:$CM$1963,$AC$8*2,$AF28)</f>
        <v>0</v>
      </c>
      <c r="AI28" s="362" t="str">
        <f t="shared" si="0"/>
        <v/>
      </c>
      <c r="AJ28" s="362" t="str">
        <f t="shared" si="1"/>
        <v/>
      </c>
    </row>
    <row r="29" spans="28:36">
      <c r="AB29" s="388" t="s">
        <v>40</v>
      </c>
      <c r="AC29" s="391">
        <f>INDEX(Models!$G$3:$T$1963,$AC$8*2-1,AD29)</f>
        <v>0</v>
      </c>
      <c r="AD29" s="388">
        <v>5</v>
      </c>
      <c r="AF29" s="362">
        <v>24</v>
      </c>
      <c r="AG29" s="362">
        <f>INDEX(Models!$U$3:$CM$1963,$AC$8*2-1,$AF29)</f>
        <v>0</v>
      </c>
      <c r="AH29" s="362">
        <f>INDEX(Models!$U$3:$CM$1963,$AC$8*2,$AF29)</f>
        <v>0</v>
      </c>
      <c r="AI29" s="362" t="str">
        <f t="shared" si="0"/>
        <v/>
      </c>
      <c r="AJ29" s="362" t="str">
        <f t="shared" si="1"/>
        <v/>
      </c>
    </row>
    <row r="30" spans="28:36">
      <c r="AB30" s="388" t="s">
        <v>343</v>
      </c>
      <c r="AC30" s="391">
        <f>INDEX(Models!$G$3:$T$1963,$AC$8*2-1,AD30)</f>
        <v>0</v>
      </c>
      <c r="AD30" s="388">
        <v>6</v>
      </c>
      <c r="AF30" s="362">
        <v>25</v>
      </c>
      <c r="AG30" s="362">
        <f>INDEX(Models!$U$3:$CM$1963,$AC$8*2-1,$AF30)</f>
        <v>0</v>
      </c>
      <c r="AH30" s="362">
        <f>INDEX(Models!$U$3:$CM$1963,$AC$8*2,$AF30)</f>
        <v>0</v>
      </c>
      <c r="AI30" s="362" t="str">
        <f t="shared" si="0"/>
        <v/>
      </c>
      <c r="AJ30" s="362" t="str">
        <f t="shared" si="1"/>
        <v/>
      </c>
    </row>
    <row r="31" spans="28:36">
      <c r="AB31" s="389" t="s">
        <v>303</v>
      </c>
      <c r="AC31" s="391"/>
      <c r="AD31" s="388"/>
      <c r="AF31" s="362">
        <v>26</v>
      </c>
      <c r="AG31" s="362">
        <f>INDEX(Models!$U$3:$CM$1963,$AC$8*2-1,$AF31)</f>
        <v>0</v>
      </c>
      <c r="AH31" s="362">
        <f>INDEX(Models!$U$3:$CM$1963,$AC$8*2,$AF31)</f>
        <v>0</v>
      </c>
      <c r="AI31" s="362" t="str">
        <f t="shared" si="0"/>
        <v/>
      </c>
      <c r="AJ31" s="362" t="str">
        <f t="shared" si="1"/>
        <v/>
      </c>
    </row>
    <row r="32" spans="28:36">
      <c r="AB32" s="388" t="s">
        <v>341</v>
      </c>
      <c r="AC32" s="391">
        <f>INDEX(Models!$G$3:$T$1963,$AC$8*2-1,AD32)</f>
        <v>0</v>
      </c>
      <c r="AD32" s="388">
        <v>7</v>
      </c>
      <c r="AF32" s="362">
        <v>27</v>
      </c>
      <c r="AG32" s="362">
        <f>INDEX(Models!$U$3:$CM$1963,$AC$8*2-1,$AF32)</f>
        <v>0</v>
      </c>
      <c r="AH32" s="362">
        <f>INDEX(Models!$U$3:$CM$1963,$AC$8*2,$AF32)</f>
        <v>0</v>
      </c>
      <c r="AI32" s="362" t="str">
        <f t="shared" si="0"/>
        <v/>
      </c>
      <c r="AJ32" s="362" t="str">
        <f t="shared" si="1"/>
        <v/>
      </c>
    </row>
    <row r="33" spans="28:36">
      <c r="AB33" s="388" t="s">
        <v>342</v>
      </c>
      <c r="AC33" s="391">
        <f>INDEX(Models!$G$3:$T$1963,$AC$8*2-1,AD33)</f>
        <v>0</v>
      </c>
      <c r="AD33" s="388">
        <v>8</v>
      </c>
      <c r="AF33" s="362">
        <v>28</v>
      </c>
      <c r="AG33" s="362">
        <f>INDEX(Models!$U$3:$CM$1963,$AC$8*2-1,$AF33)</f>
        <v>0</v>
      </c>
      <c r="AH33" s="362">
        <f>INDEX(Models!$U$3:$CM$1963,$AC$8*2,$AF33)</f>
        <v>0</v>
      </c>
      <c r="AI33" s="362" t="str">
        <f t="shared" si="0"/>
        <v/>
      </c>
      <c r="AJ33" s="362" t="str">
        <f t="shared" si="1"/>
        <v/>
      </c>
    </row>
    <row r="34" spans="28:36">
      <c r="AB34" s="388" t="s">
        <v>40</v>
      </c>
      <c r="AC34" s="391">
        <f>INDEX(Models!$G$3:$T$1963,$AC$8*2-1,AD34)</f>
        <v>0</v>
      </c>
      <c r="AD34" s="388">
        <v>9</v>
      </c>
      <c r="AF34" s="362">
        <v>29</v>
      </c>
      <c r="AG34" s="362">
        <f>INDEX(Models!$U$3:$CM$1963,$AC$8*2-1,$AF34)</f>
        <v>0</v>
      </c>
      <c r="AH34" s="362">
        <f>INDEX(Models!$U$3:$CM$1963,$AC$8*2,$AF34)</f>
        <v>0</v>
      </c>
      <c r="AI34" s="362" t="str">
        <f t="shared" si="0"/>
        <v/>
      </c>
      <c r="AJ34" s="362" t="str">
        <f t="shared" si="1"/>
        <v/>
      </c>
    </row>
    <row r="35" spans="28:36">
      <c r="AB35" s="388" t="s">
        <v>343</v>
      </c>
      <c r="AC35" s="391">
        <f>INDEX(Models!$G$3:$T$1963,$AC$8*2-1,AD35)</f>
        <v>0</v>
      </c>
      <c r="AD35" s="388">
        <v>10</v>
      </c>
      <c r="AF35" s="362">
        <v>30</v>
      </c>
      <c r="AG35" s="362">
        <f>INDEX(Models!$U$3:$CM$1963,$AC$8*2-1,$AF35)</f>
        <v>0</v>
      </c>
      <c r="AH35" s="362">
        <f>INDEX(Models!$U$3:$CM$1963,$AC$8*2,$AF35)</f>
        <v>0</v>
      </c>
      <c r="AI35" s="362" t="str">
        <f t="shared" si="0"/>
        <v/>
      </c>
      <c r="AJ35" s="362" t="str">
        <f t="shared" si="1"/>
        <v/>
      </c>
    </row>
    <row r="36" spans="28:36">
      <c r="AB36" s="389" t="s">
        <v>370</v>
      </c>
      <c r="AC36" s="388"/>
      <c r="AD36" s="388"/>
      <c r="AF36" s="362">
        <v>31</v>
      </c>
      <c r="AG36" s="362">
        <f>INDEX(Models!$U$3:$CM$1963,$AC$8*2-1,$AF36)</f>
        <v>0</v>
      </c>
      <c r="AH36" s="362">
        <f>INDEX(Models!$U$3:$CM$1963,$AC$8*2,$AF36)</f>
        <v>0</v>
      </c>
      <c r="AI36" s="362" t="str">
        <f t="shared" si="0"/>
        <v/>
      </c>
      <c r="AJ36" s="362" t="str">
        <f t="shared" si="1"/>
        <v/>
      </c>
    </row>
    <row r="37" spans="28:36">
      <c r="AB37" s="388" t="s">
        <v>345</v>
      </c>
      <c r="AC37" s="392">
        <f>INDEX(Models!$G$3:$T$1963,$AC$8*2-1,AD37)</f>
        <v>0</v>
      </c>
      <c r="AD37" s="388">
        <v>11</v>
      </c>
      <c r="AF37" s="362">
        <v>32</v>
      </c>
      <c r="AG37" s="362">
        <f>INDEX(Models!$U$3:$CM$1963,$AC$8*2-1,$AF37)</f>
        <v>0</v>
      </c>
      <c r="AH37" s="362">
        <f>INDEX(Models!$U$3:$CM$1963,$AC$8*2,$AF37)</f>
        <v>0</v>
      </c>
      <c r="AI37" s="362" t="str">
        <f t="shared" si="0"/>
        <v/>
      </c>
      <c r="AJ37" s="362" t="str">
        <f t="shared" si="1"/>
        <v/>
      </c>
    </row>
    <row r="38" spans="28:36" ht="42.75">
      <c r="AB38" s="393" t="s">
        <v>372</v>
      </c>
      <c r="AC38" s="394">
        <f>INDEX(Models!$G$3:$T$1963,$AC$8*2-1,AD38)</f>
        <v>0</v>
      </c>
      <c r="AD38" s="388">
        <v>12</v>
      </c>
      <c r="AF38" s="362">
        <v>33</v>
      </c>
      <c r="AG38" s="362">
        <f>INDEX(Models!$U$3:$CM$1963,$AC$8*2-1,$AF38)</f>
        <v>0</v>
      </c>
      <c r="AH38" s="362">
        <f>INDEX(Models!$U$3:$CM$1963,$AC$8*2,$AF38)</f>
        <v>0</v>
      </c>
      <c r="AI38" s="362" t="str">
        <f t="shared" si="0"/>
        <v/>
      </c>
      <c r="AJ38" s="362" t="str">
        <f t="shared" si="1"/>
        <v/>
      </c>
    </row>
    <row r="39" spans="28:36">
      <c r="AB39" s="388" t="s">
        <v>27</v>
      </c>
      <c r="AC39" s="391">
        <f>INDEX(Models!$G$3:$T$1963,$AC$8*2-1,AD39)</f>
        <v>0</v>
      </c>
      <c r="AD39" s="388">
        <v>13</v>
      </c>
      <c r="AF39" s="362">
        <v>34</v>
      </c>
      <c r="AG39" s="362">
        <f>INDEX(Models!$U$3:$CM$1963,$AC$8*2-1,$AF39)</f>
        <v>0</v>
      </c>
      <c r="AH39" s="362">
        <f>INDEX(Models!$U$3:$CM$1963,$AC$8*2,$AF39)</f>
        <v>0</v>
      </c>
      <c r="AI39" s="362" t="str">
        <f t="shared" si="0"/>
        <v/>
      </c>
      <c r="AJ39" s="362" t="str">
        <f t="shared" si="1"/>
        <v/>
      </c>
    </row>
    <row r="40" spans="28:36">
      <c r="AB40" s="388" t="s">
        <v>346</v>
      </c>
      <c r="AC40" s="395">
        <f>INDEX(Models!$G$3:$T$1963,$AC$8*2-1,AD40)</f>
        <v>0</v>
      </c>
      <c r="AD40" s="388">
        <v>14</v>
      </c>
      <c r="AF40" s="362">
        <v>35</v>
      </c>
      <c r="AG40" s="362">
        <f>INDEX(Models!$U$3:$CM$1963,$AC$8*2-1,$AF40)</f>
        <v>0</v>
      </c>
      <c r="AH40" s="362">
        <f>INDEX(Models!$U$3:$CM$1963,$AC$8*2,$AF40)</f>
        <v>0</v>
      </c>
      <c r="AI40" s="362" t="str">
        <f t="shared" si="0"/>
        <v/>
      </c>
      <c r="AJ40" s="362" t="str">
        <f t="shared" si="1"/>
        <v/>
      </c>
    </row>
    <row r="41" spans="28:36">
      <c r="AF41" s="362">
        <v>36</v>
      </c>
      <c r="AG41" s="362">
        <f>INDEX(Models!$U$3:$CM$1963,$AC$8*2-1,$AF41)</f>
        <v>0</v>
      </c>
      <c r="AH41" s="362">
        <f>INDEX(Models!$U$3:$CM$1963,$AC$8*2,$AF41)</f>
        <v>0</v>
      </c>
      <c r="AI41" s="362" t="str">
        <f t="shared" si="0"/>
        <v/>
      </c>
      <c r="AJ41" s="362" t="str">
        <f t="shared" si="1"/>
        <v/>
      </c>
    </row>
    <row r="42" spans="28:36">
      <c r="AF42" s="362">
        <v>37</v>
      </c>
      <c r="AG42" s="362">
        <f>INDEX(Models!$U$3:$CM$1963,$AC$8*2-1,$AF42)</f>
        <v>0</v>
      </c>
      <c r="AH42" s="362">
        <f>INDEX(Models!$U$3:$CM$1963,$AC$8*2,$AF42)</f>
        <v>0</v>
      </c>
      <c r="AI42" s="362" t="str">
        <f t="shared" si="0"/>
        <v/>
      </c>
      <c r="AJ42" s="362" t="str">
        <f t="shared" si="1"/>
        <v/>
      </c>
    </row>
    <row r="43" spans="28:36">
      <c r="AF43" s="362">
        <v>38</v>
      </c>
      <c r="AG43" s="362">
        <f>INDEX(Models!$U$3:$CM$1963,$AC$8*2-1,$AF43)</f>
        <v>0</v>
      </c>
      <c r="AH43" s="362">
        <f>INDEX(Models!$U$3:$CM$1963,$AC$8*2,$AF43)</f>
        <v>0</v>
      </c>
      <c r="AI43" s="362" t="str">
        <f t="shared" si="0"/>
        <v/>
      </c>
      <c r="AJ43" s="362" t="str">
        <f t="shared" si="1"/>
        <v/>
      </c>
    </row>
    <row r="44" spans="28:36">
      <c r="AB44" s="362" t="s">
        <v>369</v>
      </c>
      <c r="AC44" s="362">
        <f>IF(AND(AC18&lt;&gt;0,AC19=0,AC20=0),3,IF(AND(AC18&lt;&gt;0,AC19&lt;&gt;0,AC20=0),4,IF(AND(AC18&lt;&gt;0,AC20&lt;&gt;0),5,IF(AC13=1,1,2))))</f>
        <v>2</v>
      </c>
      <c r="AF44" s="362">
        <v>39</v>
      </c>
      <c r="AG44" s="362">
        <f>INDEX(Models!$U$3:$CM$1963,$AC$8*2-1,$AF44)</f>
        <v>0</v>
      </c>
      <c r="AH44" s="362">
        <f>INDEX(Models!$U$3:$CM$1963,$AC$8*2,$AF44)</f>
        <v>0</v>
      </c>
      <c r="AI44" s="362" t="str">
        <f t="shared" si="0"/>
        <v/>
      </c>
      <c r="AJ44" s="362" t="str">
        <f t="shared" si="1"/>
        <v/>
      </c>
    </row>
    <row r="45" spans="28:36">
      <c r="AC45" s="362" t="str">
        <f>IF(AND(AC40=0,AC8&gt;1),"Tc (ºC)","Tj (ºC)")</f>
        <v>Tj (ºC)</v>
      </c>
      <c r="AF45" s="362">
        <v>40</v>
      </c>
      <c r="AG45" s="362">
        <f>INDEX(Models!$U$3:$CM$1963,$AC$8*2-1,$AF45)</f>
        <v>0</v>
      </c>
      <c r="AH45" s="362">
        <f>INDEX(Models!$U$3:$CM$1963,$AC$8*2,$AF45)</f>
        <v>0</v>
      </c>
      <c r="AI45" s="362" t="str">
        <f t="shared" si="0"/>
        <v/>
      </c>
      <c r="AJ45" s="362" t="str">
        <f t="shared" si="1"/>
        <v/>
      </c>
    </row>
    <row r="46" spans="28:36">
      <c r="AC46" s="362" t="str">
        <f>IF(AND(AC40=0,AC8&gt;1),"Tc (ºC)","Tsp (ºC)")</f>
        <v>Tsp (ºC)</v>
      </c>
      <c r="AF46" s="362">
        <v>41</v>
      </c>
      <c r="AG46" s="362">
        <f>INDEX(Models!$U$3:$CM$1963,$AC$8*2-1,$AF46)</f>
        <v>0</v>
      </c>
      <c r="AH46" s="362">
        <f>INDEX(Models!$U$3:$CM$1963,$AC$8*2,$AF46)</f>
        <v>0</v>
      </c>
      <c r="AI46" s="362" t="str">
        <f t="shared" si="0"/>
        <v/>
      </c>
      <c r="AJ46" s="362" t="str">
        <f t="shared" si="1"/>
        <v/>
      </c>
    </row>
    <row r="47" spans="28:36">
      <c r="AF47" s="362">
        <v>42</v>
      </c>
      <c r="AG47" s="362">
        <f>INDEX(Models!$U$3:$CM$1963,$AC$8*2-1,$AF47)</f>
        <v>0</v>
      </c>
      <c r="AH47" s="362">
        <f>INDEX(Models!$U$3:$CM$1963,$AC$8*2,$AF47)</f>
        <v>0</v>
      </c>
      <c r="AI47" s="362" t="str">
        <f t="shared" si="0"/>
        <v/>
      </c>
      <c r="AJ47" s="362" t="str">
        <f t="shared" si="1"/>
        <v/>
      </c>
    </row>
    <row r="48" spans="28:36">
      <c r="AF48" s="362">
        <v>43</v>
      </c>
      <c r="AG48" s="362">
        <f>INDEX(Models!$U$3:$CM$1963,$AC$8*2-1,$AF48)</f>
        <v>0</v>
      </c>
      <c r="AH48" s="362">
        <f>INDEX(Models!$U$3:$CM$1963,$AC$8*2,$AF48)</f>
        <v>0</v>
      </c>
      <c r="AI48" s="362" t="str">
        <f t="shared" si="0"/>
        <v/>
      </c>
      <c r="AJ48" s="362" t="str">
        <f t="shared" si="1"/>
        <v/>
      </c>
    </row>
    <row r="49" spans="32:36">
      <c r="AF49" s="362">
        <v>44</v>
      </c>
      <c r="AG49" s="362">
        <f>INDEX(Models!$U$3:$CM$1963,$AC$8*2-1,$AF49)</f>
        <v>0</v>
      </c>
      <c r="AH49" s="362">
        <f>INDEX(Models!$U$3:$CM$1963,$AC$8*2,$AF49)</f>
        <v>0</v>
      </c>
      <c r="AI49" s="362" t="str">
        <f t="shared" si="0"/>
        <v/>
      </c>
      <c r="AJ49" s="362" t="str">
        <f t="shared" si="1"/>
        <v/>
      </c>
    </row>
    <row r="50" spans="32:36">
      <c r="AF50" s="362">
        <v>45</v>
      </c>
      <c r="AG50" s="362">
        <f>INDEX(Models!$U$3:$CM$1963,$AC$8*2-1,$AF50)</f>
        <v>0</v>
      </c>
      <c r="AH50" s="362">
        <f>INDEX(Models!$U$3:$CM$1963,$AC$8*2,$AF50)</f>
        <v>0</v>
      </c>
      <c r="AI50" s="362" t="str">
        <f t="shared" si="0"/>
        <v/>
      </c>
      <c r="AJ50" s="362" t="str">
        <f t="shared" si="1"/>
        <v/>
      </c>
    </row>
  </sheetData>
  <pageMargins left="0.75" right="0.75" top="1" bottom="1" header="0.5" footer="0.5"/>
  <pageSetup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dimension ref="A1"/>
  <sheetViews>
    <sheetView topLeftCell="A22" workbookViewId="0">
      <selection activeCell="N12" sqref="N12"/>
    </sheetView>
  </sheetViews>
  <sheetFormatPr defaultRowHeight="12.75"/>
  <cols>
    <col min="1" max="1" width="10.28515625" customWidth="1"/>
  </cols>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E43DD75661D2F4A8F6511321A038F80" ma:contentTypeVersion="0" ma:contentTypeDescription="Create a new document." ma:contentTypeScope="" ma:versionID="6a0d45dab9ba0ea3bac137ec40c4ccea">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4916B18-44D3-4F28-8CDD-F4AD45BA9D3D}">
  <ds:schemaRefs>
    <ds:schemaRef ds:uri="http://schemas.microsoft.com/office/2006/documentManagement/types"/>
    <ds:schemaRef ds:uri="http://purl.org/dc/terms/"/>
    <ds:schemaRef ds:uri="http://purl.org/dc/dcmitype/"/>
    <ds:schemaRef ds:uri="http://schemas.microsoft.com/office/2006/metadata/properties"/>
    <ds:schemaRef ds:uri="http://schemas.openxmlformats.org/package/2006/metadata/core-properties"/>
    <ds:schemaRef ds:uri="http://purl.org/dc/elements/1.1/"/>
    <ds:schemaRef ds:uri="http://www.w3.org/XML/1998/namespace"/>
  </ds:schemaRefs>
</ds:datastoreItem>
</file>

<file path=customXml/itemProps2.xml><?xml version="1.0" encoding="utf-8"?>
<ds:datastoreItem xmlns:ds="http://schemas.openxmlformats.org/officeDocument/2006/customXml" ds:itemID="{D0A5298C-E9AD-48C3-A0E6-BBFE2DF46693}">
  <ds:schemaRefs>
    <ds:schemaRef ds:uri="http://schemas.microsoft.com/sharepoint/v3/contenttype/forms"/>
  </ds:schemaRefs>
</ds:datastoreItem>
</file>

<file path=customXml/itemProps3.xml><?xml version="1.0" encoding="utf-8"?>
<ds:datastoreItem xmlns:ds="http://schemas.openxmlformats.org/officeDocument/2006/customXml" ds:itemID="{461CEC45-A380-4D51-9DE6-77D8C36916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4</vt:i4>
      </vt:variant>
    </vt:vector>
  </HeadingPairs>
  <TitlesOfParts>
    <vt:vector size="20" baseType="lpstr">
      <vt:lpstr>CHARACTERIZE</vt:lpstr>
      <vt:lpstr>EXPORT Graph</vt:lpstr>
      <vt:lpstr>EXPORT Table</vt:lpstr>
      <vt:lpstr>SYSTEM</vt:lpstr>
      <vt:lpstr>Useful Calcs</vt:lpstr>
      <vt:lpstr>SysCalc</vt:lpstr>
      <vt:lpstr>PREFERENCES</vt:lpstr>
      <vt:lpstr>Manual</vt:lpstr>
      <vt:lpstr>Thermal Help</vt:lpstr>
      <vt:lpstr>LicenseAgreement</vt:lpstr>
      <vt:lpstr>Models</vt:lpstr>
      <vt:lpstr>Lookups</vt:lpstr>
      <vt:lpstr>temp</vt:lpstr>
      <vt:lpstr>led1</vt:lpstr>
      <vt:lpstr>led2</vt:lpstr>
      <vt:lpstr>led3</vt:lpstr>
      <vt:lpstr>'EXPORT Graph'!Область_печати</vt:lpstr>
      <vt:lpstr>'EXPORT Table'!Область_печати</vt:lpstr>
      <vt:lpstr>LicenseAgreement!Область_печати</vt:lpstr>
      <vt:lpstr>SYSTEM!Область_печати</vt:lpstr>
    </vt:vector>
  </TitlesOfParts>
  <Company>Cree,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Product Characterization Tool (PCT)</dc:title>
  <dc:creator>Paul Scheidt</dc:creator>
  <cp:lastModifiedBy>sekretarspb</cp:lastModifiedBy>
  <cp:lastPrinted>2019-11-18T16:44:04Z</cp:lastPrinted>
  <dcterms:created xsi:type="dcterms:W3CDTF">2007-06-04T11:00:27Z</dcterms:created>
  <dcterms:modified xsi:type="dcterms:W3CDTF">2019-11-22T09:44:11Z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-1228597735</vt:i4>
  </property>
  <property fmtid="{D5CDD505-2E9C-101B-9397-08002B2CF9AE}" pid="3" name="_NewReviewCycle">
    <vt:lpwstr/>
  </property>
  <property fmtid="{D5CDD505-2E9C-101B-9397-08002B2CF9AE}" pid="4" name="_EmailSubject">
    <vt:lpwstr>When you are between meetings...</vt:lpwstr>
  </property>
  <property fmtid="{D5CDD505-2E9C-101B-9397-08002B2CF9AE}" pid="5" name="_AuthorEmail">
    <vt:lpwstr>Don_Hirsh@cree.com</vt:lpwstr>
  </property>
  <property fmtid="{D5CDD505-2E9C-101B-9397-08002B2CF9AE}" pid="6" name="_AuthorEmailDisplayName">
    <vt:lpwstr>Don Hirsh</vt:lpwstr>
  </property>
  <property fmtid="{D5CDD505-2E9C-101B-9397-08002B2CF9AE}" pid="7" name="_ReviewingToolsShownOnce">
    <vt:lpwstr/>
  </property>
  <property fmtid="{D5CDD505-2E9C-101B-9397-08002B2CF9AE}" pid="8" name="ContentTypeId">
    <vt:lpwstr>0x0101001E43DD75661D2F4A8F6511321A038F80</vt:lpwstr>
  </property>
</Properties>
</file>